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K-VBM\100 - SHARED DATA\VBM Rødovre\Tilslag rapporter\"/>
    </mc:Choice>
  </mc:AlternateContent>
  <workbookProtection workbookPassword="EE79" lockStructure="1"/>
  <bookViews>
    <workbookView xWindow="0" yWindow="0" windowWidth="27015" windowHeight="9510"/>
  </bookViews>
  <sheets>
    <sheet name="Skema" sheetId="1" r:id="rId1"/>
    <sheet name="Nix pille" sheetId="2" state="hidden" r:id="rId2"/>
  </sheets>
  <definedNames>
    <definedName name="_xlnm.Print_Area" localSheetId="0">Skema!$A$1:$N$61</definedName>
  </definedNames>
  <calcPr calcId="162913"/>
</workbook>
</file>

<file path=xl/calcChain.xml><?xml version="1.0" encoding="utf-8"?>
<calcChain xmlns="http://schemas.openxmlformats.org/spreadsheetml/2006/main">
  <c r="H44" i="1" l="1"/>
  <c r="H45" i="1"/>
  <c r="H41" i="1"/>
  <c r="H40" i="1"/>
  <c r="B15" i="2" l="1"/>
  <c r="K33" i="1" s="1"/>
  <c r="B42" i="2" l="1"/>
  <c r="B43" i="2"/>
  <c r="B41" i="2"/>
  <c r="H19" i="2" l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18" i="2"/>
  <c r="L22" i="2" l="1"/>
  <c r="K35" i="1" s="1"/>
  <c r="H48" i="1"/>
  <c r="H47" i="1"/>
  <c r="H56" i="1"/>
  <c r="H49" i="1" l="1"/>
  <c r="H43" i="1"/>
  <c r="H36" i="1" l="1"/>
  <c r="H35" i="1"/>
  <c r="H38" i="1"/>
  <c r="H37" i="1"/>
  <c r="H34" i="1"/>
  <c r="H33" i="1"/>
  <c r="H42" i="1" l="1"/>
  <c r="G28" i="2"/>
  <c r="H53" i="1"/>
  <c r="H50" i="1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18" i="2"/>
  <c r="J31" i="2" l="1"/>
  <c r="K59" i="1" s="1"/>
  <c r="B13" i="2"/>
  <c r="K55" i="1" l="1"/>
</calcChain>
</file>

<file path=xl/sharedStrings.xml><?xml version="1.0" encoding="utf-8"?>
<sst xmlns="http://schemas.openxmlformats.org/spreadsheetml/2006/main" count="121" uniqueCount="94">
  <si>
    <t xml:space="preserve">INDUSTRIVEJ 1
DK-9440 AABYBRO
TLF. + 45 98 21 32 00
AABYBRO@VBMLAB.DK </t>
  </si>
  <si>
    <t xml:space="preserve">GUNNEKÆR 26 
DK- 2610 RØDOVRE 
TLF. + 4536 7270
ROEDOVRE@VBMLAB.DK </t>
  </si>
  <si>
    <t xml:space="preserve">REKVISITION. TILSLAG, SAND/STEN </t>
  </si>
  <si>
    <t>REKVIRENT:</t>
  </si>
  <si>
    <t>KONTAKTPERSON:</t>
  </si>
  <si>
    <t>FAKTURA TIL:</t>
  </si>
  <si>
    <t>LOKALITET:</t>
  </si>
  <si>
    <t xml:space="preserve">MÆRKNING: </t>
  </si>
  <si>
    <t>TLF:</t>
  </si>
  <si>
    <t>REKV. NR:</t>
  </si>
  <si>
    <t xml:space="preserve">FRAKTION: </t>
  </si>
  <si>
    <t>AF:</t>
  </si>
  <si>
    <t xml:space="preserve">ANDEN </t>
  </si>
  <si>
    <t>FRAKTION:</t>
  </si>
  <si>
    <t>P.M.</t>
  </si>
  <si>
    <t>Kg</t>
  </si>
  <si>
    <t>0-2 mm</t>
  </si>
  <si>
    <t>0-4 mm</t>
  </si>
  <si>
    <t>2-8 mm</t>
  </si>
  <si>
    <t>16-25 mm</t>
  </si>
  <si>
    <t>Anden fraktion</t>
  </si>
  <si>
    <t>FORSØG</t>
  </si>
  <si>
    <t>True/False</t>
  </si>
  <si>
    <t>ANALYSER, DER ØNSKES UDFØRT: (SÆT        )</t>
  </si>
  <si>
    <t>P</t>
  </si>
  <si>
    <t>4-8 mm</t>
  </si>
  <si>
    <t>1-5 mm</t>
  </si>
  <si>
    <t>2-5 mm</t>
  </si>
  <si>
    <t>8-16 mm</t>
  </si>
  <si>
    <t>16-32 mm</t>
  </si>
  <si>
    <t xml:space="preserve">Tlf. </t>
  </si>
  <si>
    <t>R</t>
  </si>
  <si>
    <t xml:space="preserve">ADRESSE: </t>
  </si>
  <si>
    <t>DS/EN 933-1:2012 SIGTEANALYSE TØR</t>
  </si>
  <si>
    <t>DS/EN 933-1:2012 SIGTEANALYSE M. UDVASK</t>
  </si>
  <si>
    <t>DS/EN 933-4:2008 KORNFORM</t>
  </si>
  <si>
    <t xml:space="preserve"> DS/EN 1097-3: 1998 LØS MASSEDENSITET</t>
  </si>
  <si>
    <t>Ti-B 51:1985 MØRTEL PRISME EKSPANSION</t>
  </si>
  <si>
    <t xml:space="preserve">Ti- B 52:1985 PETROGRAFISK ANALYSE AF SAND </t>
  </si>
  <si>
    <t>DS/EN 1744-1 pkt. 12: 2013 SYREOPLØSLIGE SULFATER</t>
  </si>
  <si>
    <r>
      <t>DS/EN 1744-1 pkt. 15.1: 2013 INF 167 HUMUSINDHOLD -</t>
    </r>
    <r>
      <rPr>
        <b/>
        <i/>
        <sz val="10.5"/>
        <color theme="1"/>
        <rFont val="Roboto"/>
      </rPr>
      <t>MØRTEL</t>
    </r>
  </si>
  <si>
    <r>
      <t>DS/EN 1744-1 pkt. 15.1: 2013 HUMUSINDHOLD -</t>
    </r>
    <r>
      <rPr>
        <b/>
        <i/>
        <sz val="10.5"/>
        <color theme="1"/>
        <rFont val="Roboto"/>
      </rPr>
      <t>BETON</t>
    </r>
  </si>
  <si>
    <r>
      <t xml:space="preserve">* TK 84:1989 KEMISK SVIND - </t>
    </r>
    <r>
      <rPr>
        <b/>
        <i/>
        <sz val="10.5"/>
        <color theme="1"/>
        <rFont val="Roboto"/>
      </rPr>
      <t>ENKELT</t>
    </r>
  </si>
  <si>
    <r>
      <t xml:space="preserve">TK 84:1989 KEMISK SVIND - </t>
    </r>
    <r>
      <rPr>
        <b/>
        <i/>
        <sz val="10.5"/>
        <color theme="1"/>
        <rFont val="Roboto"/>
      </rPr>
      <t>DOBBELT</t>
    </r>
  </si>
  <si>
    <t>● KORNFORM</t>
  </si>
  <si>
    <t>●LETTE KORN</t>
  </si>
  <si>
    <t>●PETROGRAFISK BESKRIVELSE</t>
  </si>
  <si>
    <t>●SIGTEANALYSE TØR</t>
  </si>
  <si>
    <t>●SIGTEANALYSE M. UDVASK</t>
  </si>
  <si>
    <t>●KNUSNINGSGRAD</t>
  </si>
  <si>
    <t>●LØS MASSEDENSITET</t>
  </si>
  <si>
    <t>●KORN DENSITET OG VAND ABSORPTION</t>
  </si>
  <si>
    <t>●FROST-TØ TILSLAG</t>
  </si>
  <si>
    <t>●HUMUSINDHOLD -MØRTEL</t>
  </si>
  <si>
    <t>●HUMUSINDHOLD -BETON</t>
  </si>
  <si>
    <t>●SYREOPLØSLIGE SULFATER</t>
  </si>
  <si>
    <t>●TOTALT SVOLVINDHOLD</t>
  </si>
  <si>
    <t>●KEMISK SVIND - ENKELT</t>
  </si>
  <si>
    <t>●KEMISK SVIND - DOBBELT</t>
  </si>
  <si>
    <t>●ASTM C1260</t>
  </si>
  <si>
    <t>●ALKALI RICHLINE 2013</t>
  </si>
  <si>
    <t xml:space="preserve">●UARBEJDELSE AF YDEEVNE DEKLARATION </t>
  </si>
  <si>
    <t>●KRITISK ABSORPTION</t>
  </si>
  <si>
    <t>●CHLORIDINDHOLD</t>
  </si>
  <si>
    <t>●PETROGRAFISK ANALYSE AF SAND</t>
  </si>
  <si>
    <t>●MØRTEL PRISME EKSPANSION Ti-B-51</t>
  </si>
  <si>
    <t xml:space="preserve">Undersøgelser til sand 0-4 mm </t>
  </si>
  <si>
    <t>Andet:</t>
  </si>
  <si>
    <t>TLF. = Ring for at få yderligere info om prøvemængde</t>
  </si>
  <si>
    <t>Prøven deles venligst i:</t>
  </si>
  <si>
    <t>Prøvemængde total:</t>
  </si>
  <si>
    <t xml:space="preserve">P.M. = PRØVEMÆNGDE </t>
  </si>
  <si>
    <t xml:space="preserve">Vedlægges prøven. Beskyttes i plastik. </t>
  </si>
  <si>
    <t>* DS/EN 1744-1 pkt. 11: 2013 TOTALT SVOLVINDHOLD</t>
  </si>
  <si>
    <t>UD. DATO:</t>
  </si>
  <si>
    <t xml:space="preserve">PRODUKT/TYPE: </t>
  </si>
  <si>
    <t>Særlige bemærkninger :</t>
  </si>
  <si>
    <t xml:space="preserve">Undersøgelser til sten &gt; 4 mm </t>
  </si>
  <si>
    <t>DS. 405.4:1998  LETTE KORN</t>
  </si>
  <si>
    <t xml:space="preserve">Ti-B 75:1992 KRITISK ABSORPTION </t>
  </si>
  <si>
    <t>Undersøgelser til både sand og sten</t>
  </si>
  <si>
    <t>DS/EN 932-3:1999 + A1:2003  PETROGRAFISK BESKRIVELSE</t>
  </si>
  <si>
    <t>DS/EN 933-5:1998 + A1:2005 KNUSNINGSGRAD</t>
  </si>
  <si>
    <t>DS/EN 1367-1:2007 FROST-TØ TILSLAG</t>
  </si>
  <si>
    <t xml:space="preserve">UDARBEJDELSE AF YDEEVNEDEKLARATION </t>
  </si>
  <si>
    <t>* DAfStb Alkalirichtlinie, pkt 5.7   Reaktionsfäger flint  2013</t>
  </si>
  <si>
    <t xml:space="preserve">DS/EN 1744-1 pkt. 8: 2013 CHLORIDINDHOLD </t>
  </si>
  <si>
    <t xml:space="preserve">ASTM C1260:2014  MØRTELPRISMEEKSPANSION </t>
  </si>
  <si>
    <t>E-MAIL:</t>
  </si>
  <si>
    <t>*) UDFØRES SOM IKKE-AKKREDITERET PRØVNING</t>
  </si>
  <si>
    <t>Husk, at prøven skal være udtaget efter DS/EN 932-1:2000</t>
  </si>
  <si>
    <t>●RENHEDSGRAD</t>
  </si>
  <si>
    <t xml:space="preserve">DS/EN 933-11/AC:2010 RENHEDSGRAD </t>
  </si>
  <si>
    <t>DS/EN 1097-6:2013 KORNDENSITET OG VANDABSORPTION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</si>
</sst>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sz val="11"/>
      <color theme="1"/>
      <name val="Wingdings 2"/>
      <family val="1"/>
      <charset val="2"/>
    </font>
    <font>
      <sz val="12"/>
      <color theme="1"/>
      <name val="Wingdings 2"/>
      <family val="1"/>
      <charset val="2"/>
    </font>
    <font>
      <sz val="11"/>
      <name val="Calibri"/>
      <family val="2"/>
      <scheme val="minor"/>
    </font>
    <font>
      <b/>
      <i/>
      <sz val="10"/>
      <color theme="1"/>
      <name val="Roboto"/>
    </font>
    <font>
      <sz val="10.5"/>
      <color theme="1"/>
      <name val="Roboto"/>
    </font>
    <font>
      <sz val="10.5"/>
      <name val="Roboto"/>
    </font>
    <font>
      <i/>
      <sz val="10.5"/>
      <color theme="1"/>
      <name val="Roboto"/>
    </font>
    <font>
      <b/>
      <i/>
      <sz val="10.5"/>
      <color theme="1"/>
      <name val="Roboto"/>
    </font>
    <font>
      <b/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center"/>
    </xf>
    <xf numFmtId="0" fontId="0" fillId="2" borderId="6" xfId="0" applyFill="1" applyBorder="1" applyProtection="1"/>
    <xf numFmtId="0" fontId="4" fillId="2" borderId="0" xfId="0" applyFont="1" applyFill="1" applyProtection="1"/>
    <xf numFmtId="0" fontId="0" fillId="2" borderId="0" xfId="0" applyFont="1" applyFill="1" applyProtection="1"/>
    <xf numFmtId="0" fontId="0" fillId="2" borderId="0" xfId="0" applyFill="1" applyBorder="1" applyProtection="1"/>
    <xf numFmtId="0" fontId="0" fillId="0" borderId="0" xfId="0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right"/>
    </xf>
    <xf numFmtId="0" fontId="0" fillId="0" borderId="6" xfId="0" applyBorder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 vertical="top"/>
    </xf>
    <xf numFmtId="0" fontId="9" fillId="2" borderId="0" xfId="0" applyFont="1" applyFill="1" applyAlignment="1" applyProtection="1">
      <alignment horizontal="right" vertical="top"/>
    </xf>
    <xf numFmtId="0" fontId="0" fillId="2" borderId="9" xfId="0" applyFill="1" applyBorder="1" applyProtection="1"/>
    <xf numFmtId="0" fontId="0" fillId="0" borderId="12" xfId="0" applyBorder="1" applyProtection="1"/>
    <xf numFmtId="0" fontId="0" fillId="0" borderId="0" xfId="0" applyBorder="1" applyAlignment="1" applyProtection="1"/>
    <xf numFmtId="0" fontId="0" fillId="3" borderId="0" xfId="0" applyFill="1"/>
    <xf numFmtId="0" fontId="10" fillId="2" borderId="0" xfId="0" applyFont="1" applyFill="1" applyProtection="1"/>
    <xf numFmtId="0" fontId="10" fillId="2" borderId="0" xfId="0" applyFont="1" applyFill="1" applyBorder="1" applyProtection="1"/>
    <xf numFmtId="0" fontId="0" fillId="3" borderId="0" xfId="0" applyFill="1" applyAlignment="1" applyProtection="1">
      <alignment horizontal="left" wrapText="1"/>
    </xf>
    <xf numFmtId="2" fontId="0" fillId="0" borderId="6" xfId="0" applyNumberFormat="1" applyBorder="1" applyProtection="1">
      <protection locked="0"/>
    </xf>
    <xf numFmtId="0" fontId="3" fillId="2" borderId="0" xfId="0" applyFont="1" applyFill="1" applyProtection="1"/>
    <xf numFmtId="0" fontId="0" fillId="3" borderId="0" xfId="0" applyFill="1" applyAlignment="1" applyProtection="1"/>
    <xf numFmtId="0" fontId="0" fillId="2" borderId="0" xfId="0" applyFill="1" applyAlignment="1" applyProtection="1">
      <alignment wrapText="1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wrapText="1"/>
    </xf>
    <xf numFmtId="0" fontId="0" fillId="2" borderId="6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6" fillId="2" borderId="6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2" borderId="0" xfId="1" applyFont="1" applyFill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14" fontId="0" fillId="2" borderId="1" xfId="0" quotePrefix="1" applyNumberFormat="1" applyFill="1" applyBorder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left"/>
    </xf>
    <xf numFmtId="1" fontId="0" fillId="2" borderId="6" xfId="0" applyNumberForma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left" vertical="center"/>
    </xf>
    <xf numFmtId="1" fontId="0" fillId="2" borderId="7" xfId="0" applyNumberFormat="1" applyFill="1" applyBorder="1" applyAlignment="1" applyProtection="1">
      <alignment horizontal="center"/>
    </xf>
    <xf numFmtId="1" fontId="0" fillId="2" borderId="9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/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 vertical="top" wrapText="1"/>
    </xf>
    <xf numFmtId="0" fontId="0" fillId="2" borderId="15" xfId="0" applyFill="1" applyBorder="1" applyAlignment="1" applyProtection="1">
      <alignment horizontal="left" vertical="top" wrapText="1"/>
    </xf>
    <xf numFmtId="0" fontId="0" fillId="2" borderId="19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20" xfId="0" applyFill="1" applyBorder="1" applyAlignment="1" applyProtection="1">
      <alignment horizontal="left" vertical="top" wrapText="1"/>
    </xf>
    <xf numFmtId="0" fontId="0" fillId="2" borderId="16" xfId="0" applyFill="1" applyBorder="1" applyAlignment="1" applyProtection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</xf>
    <xf numFmtId="0" fontId="0" fillId="2" borderId="17" xfId="0" applyFill="1" applyBorder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12" fillId="2" borderId="7" xfId="0" applyFont="1" applyFill="1" applyBorder="1" applyAlignment="1" applyProtection="1">
      <alignment horizontal="left"/>
    </xf>
    <xf numFmtId="0" fontId="12" fillId="2" borderId="8" xfId="0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3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18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left"/>
    </xf>
    <xf numFmtId="0" fontId="13" fillId="2" borderId="6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1" fontId="0" fillId="2" borderId="7" xfId="0" applyNumberFormat="1" applyFont="1" applyFill="1" applyBorder="1" applyAlignment="1" applyProtection="1">
      <alignment horizontal="center" vertical="center" wrapText="1"/>
    </xf>
    <xf numFmtId="1" fontId="0" fillId="2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Nix pille'!$F$18" lockText="1" noThreeD="1"/>
</file>

<file path=xl/ctrlProps/ctrlProp10.xml><?xml version="1.0" encoding="utf-8"?>
<formControlPr xmlns="http://schemas.microsoft.com/office/spreadsheetml/2009/9/main" objectType="CheckBox" fmlaLink="'Nix pille'!$F$28" lockText="1" noThreeD="1"/>
</file>

<file path=xl/ctrlProps/ctrlProp11.xml><?xml version="1.0" encoding="utf-8"?>
<formControlPr xmlns="http://schemas.microsoft.com/office/spreadsheetml/2009/9/main" objectType="CheckBox" fmlaLink="'Nix pille'!$F$29" lockText="1" noThreeD="1"/>
</file>

<file path=xl/ctrlProps/ctrlProp12.xml><?xml version="1.0" encoding="utf-8"?>
<formControlPr xmlns="http://schemas.microsoft.com/office/spreadsheetml/2009/9/main" objectType="CheckBox" fmlaLink="'Nix pille'!$F$30" lockText="1" noThreeD="1"/>
</file>

<file path=xl/ctrlProps/ctrlProp13.xml><?xml version="1.0" encoding="utf-8"?>
<formControlPr xmlns="http://schemas.microsoft.com/office/spreadsheetml/2009/9/main" objectType="CheckBox" fmlaLink="'Nix pille'!$F$31" lockText="1" noThreeD="1"/>
</file>

<file path=xl/ctrlProps/ctrlProp14.xml><?xml version="1.0" encoding="utf-8"?>
<formControlPr xmlns="http://schemas.microsoft.com/office/spreadsheetml/2009/9/main" objectType="CheckBox" fmlaLink="'Nix pille'!$F$32" lockText="1" noThreeD="1"/>
</file>

<file path=xl/ctrlProps/ctrlProp15.xml><?xml version="1.0" encoding="utf-8"?>
<formControlPr xmlns="http://schemas.microsoft.com/office/spreadsheetml/2009/9/main" objectType="CheckBox" fmlaLink="'Nix pille'!$F$33" lockText="1" noThreeD="1"/>
</file>

<file path=xl/ctrlProps/ctrlProp16.xml><?xml version="1.0" encoding="utf-8"?>
<formControlPr xmlns="http://schemas.microsoft.com/office/spreadsheetml/2009/9/main" objectType="CheckBox" fmlaLink="'Nix pille'!$F$34" lockText="1" noThreeD="1"/>
</file>

<file path=xl/ctrlProps/ctrlProp17.xml><?xml version="1.0" encoding="utf-8"?>
<formControlPr xmlns="http://schemas.microsoft.com/office/spreadsheetml/2009/9/main" objectType="CheckBox" fmlaLink="'Nix pille'!$F$35" lockText="1" noThreeD="1"/>
</file>

<file path=xl/ctrlProps/ctrlProp18.xml><?xml version="1.0" encoding="utf-8"?>
<formControlPr xmlns="http://schemas.microsoft.com/office/spreadsheetml/2009/9/main" objectType="CheckBox" fmlaLink="'Nix pille'!$F$36" lockText="1" noThreeD="1"/>
</file>

<file path=xl/ctrlProps/ctrlProp19.xml><?xml version="1.0" encoding="utf-8"?>
<formControlPr xmlns="http://schemas.microsoft.com/office/spreadsheetml/2009/9/main" objectType="CheckBox" fmlaLink="'Nix pille'!$F$37" lockText="1" noThreeD="1"/>
</file>

<file path=xl/ctrlProps/ctrlProp2.xml><?xml version="1.0" encoding="utf-8"?>
<formControlPr xmlns="http://schemas.microsoft.com/office/spreadsheetml/2009/9/main" objectType="CheckBox" fmlaLink="'Nix pille'!$F$19" lockText="1" noThreeD="1"/>
</file>

<file path=xl/ctrlProps/ctrlProp20.xml><?xml version="1.0" encoding="utf-8"?>
<formControlPr xmlns="http://schemas.microsoft.com/office/spreadsheetml/2009/9/main" objectType="CheckBox" fmlaLink="'Nix pille'!$F$38" lockText="1" noThreeD="1"/>
</file>

<file path=xl/ctrlProps/ctrlProp21.xml><?xml version="1.0" encoding="utf-8"?>
<formControlPr xmlns="http://schemas.microsoft.com/office/spreadsheetml/2009/9/main" objectType="CheckBox" fmlaLink="'Nix pille'!$F$39" lockText="1" noThreeD="1"/>
</file>

<file path=xl/ctrlProps/ctrlProp22.xml><?xml version="1.0" encoding="utf-8"?>
<formControlPr xmlns="http://schemas.microsoft.com/office/spreadsheetml/2009/9/main" objectType="CheckBox" fmlaLink="'Nix pille'!$F$40" lockText="1" noThreeD="1"/>
</file>

<file path=xl/ctrlProps/ctrlProp23.xml><?xml version="1.0" encoding="utf-8"?>
<formControlPr xmlns="http://schemas.microsoft.com/office/spreadsheetml/2009/9/main" objectType="CheckBox" fmlaLink="'Nix pille'!$F$41" lockText="1" noThreeD="1"/>
</file>

<file path=xl/ctrlProps/ctrlProp24.xml><?xml version="1.0" encoding="utf-8"?>
<formControlPr xmlns="http://schemas.microsoft.com/office/spreadsheetml/2009/9/main" objectType="CheckBox" fmlaLink="'Nix pille'!$F$42" lockText="1" noThreeD="1"/>
</file>

<file path=xl/ctrlProps/ctrlProp25.xml><?xml version="1.0" encoding="utf-8"?>
<formControlPr xmlns="http://schemas.microsoft.com/office/spreadsheetml/2009/9/main" objectType="CheckBox" fmlaLink="'Nix pille'!$F$43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fmlaLink="'Nix pille'!$F$25" lockText="1" noThreeD="1"/>
</file>

<file path=xl/ctrlProps/ctrlProp3.xml><?xml version="1.0" encoding="utf-8"?>
<formControlPr xmlns="http://schemas.microsoft.com/office/spreadsheetml/2009/9/main" objectType="CheckBox" fmlaLink="'Nix pille'!$F$20" lockText="1" noThreeD="1"/>
</file>

<file path=xl/ctrlProps/ctrlProp4.xml><?xml version="1.0" encoding="utf-8"?>
<formControlPr xmlns="http://schemas.microsoft.com/office/spreadsheetml/2009/9/main" objectType="CheckBox" fmlaLink="'Nix pille'!$F$21" lockText="1" noThreeD="1"/>
</file>

<file path=xl/ctrlProps/ctrlProp5.xml><?xml version="1.0" encoding="utf-8"?>
<formControlPr xmlns="http://schemas.microsoft.com/office/spreadsheetml/2009/9/main" objectType="CheckBox" fmlaLink="'Nix pille'!$F$22" lockText="1" noThreeD="1"/>
</file>

<file path=xl/ctrlProps/ctrlProp6.xml><?xml version="1.0" encoding="utf-8"?>
<formControlPr xmlns="http://schemas.microsoft.com/office/spreadsheetml/2009/9/main" objectType="CheckBox" fmlaLink="'Nix pille'!$F$23" lockText="1" noThreeD="1"/>
</file>

<file path=xl/ctrlProps/ctrlProp7.xml><?xml version="1.0" encoding="utf-8"?>
<formControlPr xmlns="http://schemas.microsoft.com/office/spreadsheetml/2009/9/main" objectType="CheckBox" fmlaLink="'Nix pille'!$F$24" lockText="1" noThreeD="1"/>
</file>

<file path=xl/ctrlProps/ctrlProp8.xml><?xml version="1.0" encoding="utf-8"?>
<formControlPr xmlns="http://schemas.microsoft.com/office/spreadsheetml/2009/9/main" objectType="CheckBox" fmlaLink="'Nix pille'!$F$26" lockText="1" noThreeD="1"/>
</file>

<file path=xl/ctrlProps/ctrlProp9.xml><?xml version="1.0" encoding="utf-8"?>
<formControlPr xmlns="http://schemas.microsoft.com/office/spreadsheetml/2009/9/main" objectType="CheckBox" fmlaLink="'Nix pille'!$F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198631</xdr:colOff>
      <xdr:row>1</xdr:row>
      <xdr:rowOff>12889</xdr:rowOff>
    </xdr:to>
    <xdr:pic>
      <xdr:nvPicPr>
        <xdr:cNvPr id="2" name="Billed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544"/>
        <a:stretch/>
      </xdr:blipFill>
      <xdr:spPr bwMode="auto">
        <a:xfrm>
          <a:off x="0" y="0"/>
          <a:ext cx="2951356" cy="689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39</xdr:row>
          <xdr:rowOff>28575</xdr:rowOff>
        </xdr:from>
        <xdr:to>
          <xdr:col>6</xdr:col>
          <xdr:colOff>457200</xdr:colOff>
          <xdr:row>39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40</xdr:row>
          <xdr:rowOff>85725</xdr:rowOff>
        </xdr:from>
        <xdr:to>
          <xdr:col>6</xdr:col>
          <xdr:colOff>466725</xdr:colOff>
          <xdr:row>40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28575</xdr:rowOff>
        </xdr:from>
        <xdr:to>
          <xdr:col>6</xdr:col>
          <xdr:colOff>466725</xdr:colOff>
          <xdr:row>48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46</xdr:row>
          <xdr:rowOff>28575</xdr:rowOff>
        </xdr:from>
        <xdr:to>
          <xdr:col>6</xdr:col>
          <xdr:colOff>466725</xdr:colOff>
          <xdr:row>46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47</xdr:row>
          <xdr:rowOff>19050</xdr:rowOff>
        </xdr:from>
        <xdr:to>
          <xdr:col>6</xdr:col>
          <xdr:colOff>466725</xdr:colOff>
          <xdr:row>47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41</xdr:row>
          <xdr:rowOff>19050</xdr:rowOff>
        </xdr:from>
        <xdr:to>
          <xdr:col>6</xdr:col>
          <xdr:colOff>466725</xdr:colOff>
          <xdr:row>41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42</xdr:row>
          <xdr:rowOff>28575</xdr:rowOff>
        </xdr:from>
        <xdr:to>
          <xdr:col>6</xdr:col>
          <xdr:colOff>466725</xdr:colOff>
          <xdr:row>42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43</xdr:row>
          <xdr:rowOff>28575</xdr:rowOff>
        </xdr:from>
        <xdr:to>
          <xdr:col>6</xdr:col>
          <xdr:colOff>466725</xdr:colOff>
          <xdr:row>43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53</xdr:row>
          <xdr:rowOff>28575</xdr:rowOff>
        </xdr:from>
        <xdr:to>
          <xdr:col>6</xdr:col>
          <xdr:colOff>466725</xdr:colOff>
          <xdr:row>53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52</xdr:row>
          <xdr:rowOff>28575</xdr:rowOff>
        </xdr:from>
        <xdr:to>
          <xdr:col>6</xdr:col>
          <xdr:colOff>466725</xdr:colOff>
          <xdr:row>52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44</xdr:row>
          <xdr:rowOff>28575</xdr:rowOff>
        </xdr:from>
        <xdr:to>
          <xdr:col>6</xdr:col>
          <xdr:colOff>466725</xdr:colOff>
          <xdr:row>44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28575</xdr:rowOff>
        </xdr:from>
        <xdr:to>
          <xdr:col>6</xdr:col>
          <xdr:colOff>466725</xdr:colOff>
          <xdr:row>32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28575</xdr:rowOff>
        </xdr:from>
        <xdr:to>
          <xdr:col>6</xdr:col>
          <xdr:colOff>466725</xdr:colOff>
          <xdr:row>33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49</xdr:row>
          <xdr:rowOff>28575</xdr:rowOff>
        </xdr:from>
        <xdr:to>
          <xdr:col>6</xdr:col>
          <xdr:colOff>466725</xdr:colOff>
          <xdr:row>49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28575</xdr:rowOff>
        </xdr:from>
        <xdr:to>
          <xdr:col>6</xdr:col>
          <xdr:colOff>466725</xdr:colOff>
          <xdr:row>50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51</xdr:row>
          <xdr:rowOff>28575</xdr:rowOff>
        </xdr:from>
        <xdr:to>
          <xdr:col>6</xdr:col>
          <xdr:colOff>466725</xdr:colOff>
          <xdr:row>51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36</xdr:row>
          <xdr:rowOff>28575</xdr:rowOff>
        </xdr:from>
        <xdr:to>
          <xdr:col>6</xdr:col>
          <xdr:colOff>466725</xdr:colOff>
          <xdr:row>36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37</xdr:row>
          <xdr:rowOff>28575</xdr:rowOff>
        </xdr:from>
        <xdr:to>
          <xdr:col>6</xdr:col>
          <xdr:colOff>466725</xdr:colOff>
          <xdr:row>37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28575</xdr:rowOff>
        </xdr:from>
        <xdr:to>
          <xdr:col>6</xdr:col>
          <xdr:colOff>466725</xdr:colOff>
          <xdr:row>34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35</xdr:row>
          <xdr:rowOff>28575</xdr:rowOff>
        </xdr:from>
        <xdr:to>
          <xdr:col>6</xdr:col>
          <xdr:colOff>466725</xdr:colOff>
          <xdr:row>35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54</xdr:row>
          <xdr:rowOff>47625</xdr:rowOff>
        </xdr:from>
        <xdr:to>
          <xdr:col>6</xdr:col>
          <xdr:colOff>466725</xdr:colOff>
          <xdr:row>55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55</xdr:row>
          <xdr:rowOff>47625</xdr:rowOff>
        </xdr:from>
        <xdr:to>
          <xdr:col>6</xdr:col>
          <xdr:colOff>466725</xdr:colOff>
          <xdr:row>56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56</xdr:row>
          <xdr:rowOff>28575</xdr:rowOff>
        </xdr:from>
        <xdr:to>
          <xdr:col>6</xdr:col>
          <xdr:colOff>466725</xdr:colOff>
          <xdr:row>56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57</xdr:row>
          <xdr:rowOff>28575</xdr:rowOff>
        </xdr:from>
        <xdr:to>
          <xdr:col>6</xdr:col>
          <xdr:colOff>466725</xdr:colOff>
          <xdr:row>57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58</xdr:row>
          <xdr:rowOff>28575</xdr:rowOff>
        </xdr:from>
        <xdr:to>
          <xdr:col>6</xdr:col>
          <xdr:colOff>466725</xdr:colOff>
          <xdr:row>58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59</xdr:row>
          <xdr:rowOff>38100</xdr:rowOff>
        </xdr:from>
        <xdr:to>
          <xdr:col>6</xdr:col>
          <xdr:colOff>466725</xdr:colOff>
          <xdr:row>59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24</xdr:row>
          <xdr:rowOff>0</xdr:rowOff>
        </xdr:from>
        <xdr:to>
          <xdr:col>1</xdr:col>
          <xdr:colOff>1000125</xdr:colOff>
          <xdr:row>25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80873</xdr:colOff>
      <xdr:row>0</xdr:row>
      <xdr:rowOff>53915</xdr:rowOff>
    </xdr:from>
    <xdr:to>
      <xdr:col>8</xdr:col>
      <xdr:colOff>188704</xdr:colOff>
      <xdr:row>0</xdr:row>
      <xdr:rowOff>161745</xdr:rowOff>
    </xdr:to>
    <xdr:sp macro="" textlink="">
      <xdr:nvSpPr>
        <xdr:cNvPr id="3" name="Rectangle 2"/>
        <xdr:cNvSpPr/>
      </xdr:nvSpPr>
      <xdr:spPr>
        <a:xfrm>
          <a:off x="4897288" y="53915"/>
          <a:ext cx="107831" cy="10783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O64"/>
  <sheetViews>
    <sheetView tabSelected="1" view="pageBreakPreview" topLeftCell="A40" zoomScaleNormal="100" zoomScaleSheetLayoutView="100" workbookViewId="0">
      <selection activeCell="A54" sqref="A54:F54"/>
    </sheetView>
  </sheetViews>
  <sheetFormatPr defaultColWidth="111.140625" defaultRowHeight="15"/>
  <cols>
    <col min="1" max="1" width="18.28515625" customWidth="1"/>
    <col min="2" max="2" width="23" customWidth="1"/>
    <col min="3" max="3" width="4.85546875" customWidth="1"/>
    <col min="4" max="4" width="1.28515625" customWidth="1"/>
    <col min="5" max="5" width="3.7109375" customWidth="1"/>
    <col min="6" max="6" width="10.140625" customWidth="1"/>
    <col min="7" max="7" width="9.28515625" customWidth="1"/>
    <col min="8" max="8" width="5.5703125" customWidth="1"/>
    <col min="9" max="9" width="3.42578125" customWidth="1"/>
    <col min="10" max="10" width="7.42578125" customWidth="1"/>
    <col min="11" max="11" width="8.85546875" customWidth="1"/>
    <col min="12" max="12" width="9.28515625" customWidth="1"/>
    <col min="13" max="13" width="0.85546875" style="1" customWidth="1"/>
    <col min="14" max="14" width="2.140625" customWidth="1"/>
    <col min="15" max="15" width="10.42578125" customWidth="1"/>
    <col min="16" max="400" width="6.7109375" customWidth="1"/>
  </cols>
  <sheetData>
    <row r="1" spans="1:14" ht="53.25" customHeight="1">
      <c r="A1" s="2"/>
      <c r="B1" s="2"/>
      <c r="C1" s="2"/>
      <c r="D1" s="2"/>
      <c r="E1" s="15" t="s">
        <v>31</v>
      </c>
      <c r="F1" s="38" t="s">
        <v>1</v>
      </c>
      <c r="G1" s="38"/>
      <c r="H1" s="38"/>
      <c r="I1" s="16"/>
      <c r="J1" s="38" t="s">
        <v>0</v>
      </c>
      <c r="K1" s="38"/>
      <c r="L1" s="38"/>
      <c r="M1" s="38"/>
      <c r="N1" s="38"/>
    </row>
    <row r="2" spans="1:14" ht="21">
      <c r="A2" s="6" t="s">
        <v>2</v>
      </c>
      <c r="B2" s="2"/>
      <c r="C2" s="2"/>
      <c r="D2" s="2"/>
      <c r="E2" s="14"/>
      <c r="F2" s="2"/>
      <c r="G2" s="2"/>
      <c r="H2" s="2"/>
      <c r="I2" s="2"/>
      <c r="J2" s="2"/>
      <c r="K2" s="2"/>
      <c r="L2" s="2"/>
      <c r="M2" s="2"/>
      <c r="N2" s="2"/>
    </row>
    <row r="3" spans="1:14">
      <c r="A3" s="7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6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2" t="s">
        <v>3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7"/>
      <c r="M5" s="2"/>
      <c r="N5" s="2"/>
    </row>
    <row r="6" spans="1:14" ht="6.75" customHeight="1" thickBot="1">
      <c r="A6" s="2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2"/>
      <c r="N6" s="2"/>
    </row>
    <row r="7" spans="1:14" ht="15.75" thickBot="1">
      <c r="A7" s="2" t="s">
        <v>32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7"/>
      <c r="M7" s="2"/>
      <c r="N7" s="2"/>
    </row>
    <row r="8" spans="1:14" ht="6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2" t="s">
        <v>4</v>
      </c>
      <c r="B9" s="35"/>
      <c r="C9" s="36"/>
      <c r="D9" s="36"/>
      <c r="E9" s="36"/>
      <c r="F9" s="36"/>
      <c r="G9" s="37"/>
      <c r="H9" s="8" t="s">
        <v>8</v>
      </c>
      <c r="I9" s="35"/>
      <c r="J9" s="36"/>
      <c r="K9" s="36"/>
      <c r="L9" s="37"/>
      <c r="M9" s="8"/>
      <c r="N9" s="2"/>
    </row>
    <row r="10" spans="1:14" ht="6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thickBot="1">
      <c r="A11" s="2" t="s">
        <v>88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8"/>
      <c r="N11" s="2"/>
    </row>
    <row r="12" spans="1:14" ht="6.7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thickBot="1">
      <c r="A13" s="2" t="s">
        <v>5</v>
      </c>
      <c r="B13" s="35"/>
      <c r="C13" s="36"/>
      <c r="D13" s="36"/>
      <c r="E13" s="36"/>
      <c r="F13" s="37"/>
      <c r="G13" s="12" t="s">
        <v>9</v>
      </c>
      <c r="H13" s="35"/>
      <c r="I13" s="36"/>
      <c r="J13" s="36"/>
      <c r="K13" s="36"/>
      <c r="L13" s="37"/>
      <c r="M13" s="8"/>
      <c r="N13" s="8"/>
    </row>
    <row r="14" spans="1:14" ht="7.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2" t="s">
        <v>75</v>
      </c>
      <c r="B15" s="35"/>
      <c r="C15" s="36"/>
      <c r="D15" s="36"/>
      <c r="E15" s="37"/>
      <c r="F15" s="2" t="s">
        <v>74</v>
      </c>
      <c r="G15" s="41"/>
      <c r="H15" s="42"/>
      <c r="I15" s="2" t="s">
        <v>11</v>
      </c>
      <c r="J15" s="43"/>
      <c r="K15" s="44"/>
      <c r="L15" s="45"/>
      <c r="M15" s="8"/>
      <c r="N15" s="2"/>
    </row>
    <row r="16" spans="1:14" ht="6.7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5" ht="15.75" thickBot="1">
      <c r="A17" s="2" t="s">
        <v>6</v>
      </c>
      <c r="B17" s="35"/>
      <c r="C17" s="36"/>
      <c r="D17" s="36"/>
      <c r="E17" s="36"/>
      <c r="F17" s="37"/>
      <c r="G17" s="39" t="s">
        <v>10</v>
      </c>
      <c r="H17" s="40"/>
      <c r="I17" s="43"/>
      <c r="J17" s="44"/>
      <c r="K17" s="44"/>
      <c r="L17" s="45"/>
      <c r="M17" s="2"/>
      <c r="N17" s="2"/>
    </row>
    <row r="18" spans="1:15" ht="7.5" customHeight="1" thickBot="1">
      <c r="A18" s="2"/>
      <c r="B18" s="2"/>
      <c r="C18" s="2"/>
      <c r="D18" s="2"/>
      <c r="E18" s="2"/>
      <c r="F18" s="2"/>
      <c r="G18" s="10"/>
      <c r="H18" s="10"/>
      <c r="I18" s="2"/>
      <c r="J18" s="2"/>
      <c r="K18" s="2"/>
      <c r="L18" s="2"/>
      <c r="M18" s="2"/>
      <c r="N18" s="2"/>
    </row>
    <row r="19" spans="1:15" ht="15.75" thickBot="1">
      <c r="A19" s="2" t="s">
        <v>7</v>
      </c>
      <c r="B19" s="51"/>
      <c r="C19" s="52"/>
      <c r="D19" s="52"/>
      <c r="E19" s="52"/>
      <c r="F19" s="53"/>
      <c r="G19" s="11"/>
      <c r="H19" s="12" t="s">
        <v>12</v>
      </c>
      <c r="I19" s="43"/>
      <c r="J19" s="44"/>
      <c r="K19" s="44"/>
      <c r="L19" s="45"/>
      <c r="M19" s="2"/>
      <c r="N19" s="2"/>
    </row>
    <row r="20" spans="1:15">
      <c r="A20" s="2"/>
      <c r="B20" s="2"/>
      <c r="C20" s="2"/>
      <c r="D20" s="2"/>
      <c r="E20" s="2"/>
      <c r="F20" s="2"/>
      <c r="G20" s="2"/>
      <c r="H20" s="3" t="s">
        <v>13</v>
      </c>
      <c r="I20" s="2"/>
      <c r="J20" s="2"/>
      <c r="K20" s="2"/>
      <c r="L20" s="2"/>
      <c r="M20" s="2"/>
      <c r="N20" s="2"/>
    </row>
    <row r="21" spans="1:15">
      <c r="A21" s="25" t="s">
        <v>76</v>
      </c>
      <c r="B21" s="2"/>
      <c r="C21" s="2"/>
      <c r="D21" s="2"/>
      <c r="E21" s="2"/>
      <c r="F21" s="2"/>
      <c r="G21" s="2"/>
      <c r="H21" s="3"/>
      <c r="I21" s="2"/>
      <c r="J21" s="2"/>
      <c r="K21" s="2"/>
      <c r="L21" s="2"/>
      <c r="M21" s="2"/>
      <c r="N21" s="2"/>
    </row>
    <row r="22" spans="1: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2"/>
      <c r="N22" s="2"/>
    </row>
    <row r="23" spans="1:1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  <c r="M23" s="2"/>
      <c r="N23" s="2"/>
    </row>
    <row r="24" spans="1:15" ht="5.25" customHeight="1">
      <c r="A24" s="2"/>
      <c r="B24" s="2"/>
      <c r="C24" s="2"/>
      <c r="D24" s="2"/>
      <c r="E24" s="2"/>
      <c r="F24" s="2"/>
      <c r="G24" s="2"/>
      <c r="H24" s="3"/>
      <c r="I24" s="2"/>
      <c r="J24" s="2"/>
      <c r="K24" s="2"/>
      <c r="L24" s="2"/>
      <c r="M24" s="2"/>
      <c r="N24" s="2"/>
    </row>
    <row r="25" spans="1:15">
      <c r="A25" s="54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2"/>
      <c r="N25" s="2"/>
    </row>
    <row r="26" spans="1:15">
      <c r="A26" s="54" t="s">
        <v>71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2"/>
      <c r="N26" s="2"/>
    </row>
    <row r="27" spans="1:15">
      <c r="A27" s="57" t="s">
        <v>89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2"/>
      <c r="N27" s="2"/>
    </row>
    <row r="28" spans="1:15">
      <c r="A28" s="34" t="s">
        <v>90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"/>
      <c r="N28" s="2"/>
    </row>
    <row r="29" spans="1:15">
      <c r="A29" s="34" t="s">
        <v>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"/>
      <c r="N29" s="2"/>
    </row>
    <row r="30" spans="1:15" ht="4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5" ht="15.75">
      <c r="A31" s="65" t="s">
        <v>21</v>
      </c>
      <c r="B31" s="65"/>
      <c r="C31" s="65"/>
      <c r="D31" s="65"/>
      <c r="E31" s="65"/>
      <c r="F31" s="65"/>
      <c r="G31" s="4" t="s">
        <v>24</v>
      </c>
      <c r="H31" s="64" t="s">
        <v>14</v>
      </c>
      <c r="I31" s="64"/>
      <c r="J31" s="2"/>
      <c r="K31" s="2"/>
      <c r="L31" s="2"/>
      <c r="M31" s="2"/>
      <c r="N31" s="2"/>
      <c r="O31" s="2"/>
    </row>
    <row r="32" spans="1:15" ht="15.75" customHeight="1">
      <c r="A32" s="92" t="s">
        <v>66</v>
      </c>
      <c r="B32" s="93"/>
      <c r="C32" s="93"/>
      <c r="D32" s="93"/>
      <c r="E32" s="93"/>
      <c r="F32" s="93"/>
      <c r="G32" s="93"/>
      <c r="H32" s="93"/>
      <c r="I32" s="93"/>
      <c r="J32" s="2"/>
      <c r="K32" s="2"/>
      <c r="L32" s="2"/>
      <c r="M32" s="2"/>
      <c r="N32" s="2"/>
      <c r="O32" s="2"/>
    </row>
    <row r="33" spans="1:15" ht="18.75" customHeight="1">
      <c r="A33" s="46" t="s">
        <v>40</v>
      </c>
      <c r="B33" s="46"/>
      <c r="C33" s="46"/>
      <c r="D33" s="46"/>
      <c r="E33" s="46"/>
      <c r="F33" s="46"/>
      <c r="G33" s="5"/>
      <c r="H33" s="47" t="str">
        <f>IF(OR($I$17="0-2 mm",$I$17="0-4 mm",$I$17="1-5 mm",$I$17="2-5 mm"),1,"Tlf.")</f>
        <v>Tlf.</v>
      </c>
      <c r="I33" s="47"/>
      <c r="J33" s="2" t="s">
        <v>15</v>
      </c>
      <c r="K33" s="75" t="str">
        <f>"Du har valgt "&amp;'Nix pille'!B15&amp;" undersøgelse(r):"</f>
        <v>Du har valgt 0 undersøgelse(r):</v>
      </c>
      <c r="L33" s="75"/>
      <c r="M33" s="75"/>
      <c r="N33" s="2"/>
      <c r="O33" s="2"/>
    </row>
    <row r="34" spans="1:15" ht="18.75" customHeight="1">
      <c r="A34" s="46" t="s">
        <v>41</v>
      </c>
      <c r="B34" s="46"/>
      <c r="C34" s="46"/>
      <c r="D34" s="46"/>
      <c r="E34" s="46"/>
      <c r="F34" s="46"/>
      <c r="G34" s="5"/>
      <c r="H34" s="47" t="str">
        <f>IF(OR($I$17="0-2 mm",$I$17="0-4 mm",$I$17="1-5 mm",$I$17="2-5 mm"),1,"Tlf.")</f>
        <v>Tlf.</v>
      </c>
      <c r="I34" s="47"/>
      <c r="J34" s="2" t="s">
        <v>15</v>
      </c>
      <c r="K34" s="73"/>
      <c r="L34" s="73"/>
      <c r="M34" s="73"/>
      <c r="N34" s="2"/>
      <c r="O34" s="2"/>
    </row>
    <row r="35" spans="1:15" ht="18.75" customHeight="1">
      <c r="A35" s="46" t="s">
        <v>42</v>
      </c>
      <c r="B35" s="46"/>
      <c r="C35" s="46"/>
      <c r="D35" s="46"/>
      <c r="E35" s="46"/>
      <c r="F35" s="46"/>
      <c r="G35" s="5"/>
      <c r="H35" s="47" t="str">
        <f>IF(OR($I$17="0-2 mm",$I$17="0-4 mm",$I$17="1-5 mm",$I$17="2-5 mm"),4,"Tlf.")</f>
        <v>Tlf.</v>
      </c>
      <c r="I35" s="47"/>
      <c r="J35" s="2" t="s">
        <v>15</v>
      </c>
      <c r="K35" s="66" t="str">
        <f>'Nix pille'!L22</f>
        <v/>
      </c>
      <c r="L35" s="67"/>
      <c r="M35" s="68"/>
      <c r="N35" s="2"/>
      <c r="O35" s="2"/>
    </row>
    <row r="36" spans="1:15" ht="18.75" customHeight="1">
      <c r="A36" s="46" t="s">
        <v>43</v>
      </c>
      <c r="B36" s="46"/>
      <c r="C36" s="46"/>
      <c r="D36" s="46"/>
      <c r="E36" s="46"/>
      <c r="F36" s="46"/>
      <c r="G36" s="5"/>
      <c r="H36" s="47" t="str">
        <f>IF(OR($I$17="0-2 mm",$I$17="0-4 mm",$I$17="1-5 mm",$I$17="2-5 mm"),4,"Tlf.")</f>
        <v>Tlf.</v>
      </c>
      <c r="I36" s="47"/>
      <c r="J36" s="2" t="s">
        <v>15</v>
      </c>
      <c r="K36" s="69"/>
      <c r="L36" s="70"/>
      <c r="M36" s="71"/>
      <c r="N36" s="2"/>
      <c r="O36" s="2"/>
    </row>
    <row r="37" spans="1:15" ht="18.75" customHeight="1">
      <c r="A37" s="46" t="s">
        <v>37</v>
      </c>
      <c r="B37" s="46"/>
      <c r="C37" s="46"/>
      <c r="D37" s="46"/>
      <c r="E37" s="46"/>
      <c r="F37" s="46"/>
      <c r="G37" s="5"/>
      <c r="H37" s="47" t="str">
        <f>IF(OR($I$17="0-2 mm",$I$17="0-4 mm",$I$17="1-5 mm",$I$17="2-5 mm"),5,"Tlf.")</f>
        <v>Tlf.</v>
      </c>
      <c r="I37" s="47"/>
      <c r="J37" s="2" t="s">
        <v>15</v>
      </c>
      <c r="K37" s="69"/>
      <c r="L37" s="70"/>
      <c r="M37" s="71"/>
      <c r="N37" s="2"/>
      <c r="O37" s="9"/>
    </row>
    <row r="38" spans="1:15" ht="18.75" customHeight="1">
      <c r="A38" s="46" t="s">
        <v>38</v>
      </c>
      <c r="B38" s="46"/>
      <c r="C38" s="46"/>
      <c r="D38" s="46"/>
      <c r="E38" s="46"/>
      <c r="F38" s="46"/>
      <c r="G38" s="5"/>
      <c r="H38" s="47" t="str">
        <f>IF(OR($I$17="0-2 mm",$I$17="0-4 mm",$I$17="1-5 mm",$I$17="2-5 mm"),5,"Tlf.")</f>
        <v>Tlf.</v>
      </c>
      <c r="I38" s="47"/>
      <c r="J38" s="2" t="s">
        <v>15</v>
      </c>
      <c r="K38" s="69"/>
      <c r="L38" s="70"/>
      <c r="M38" s="71"/>
      <c r="N38" s="2"/>
      <c r="O38" s="9"/>
    </row>
    <row r="39" spans="1:15" ht="18.75" customHeight="1">
      <c r="A39" s="92" t="s">
        <v>77</v>
      </c>
      <c r="B39" s="93"/>
      <c r="C39" s="93"/>
      <c r="D39" s="93"/>
      <c r="E39" s="93"/>
      <c r="F39" s="93"/>
      <c r="G39" s="93"/>
      <c r="H39" s="93"/>
      <c r="I39" s="93"/>
      <c r="J39" s="8"/>
      <c r="K39" s="69"/>
      <c r="L39" s="70"/>
      <c r="M39" s="71"/>
      <c r="N39" s="2"/>
      <c r="O39" s="9"/>
    </row>
    <row r="40" spans="1:15" ht="18.75" customHeight="1">
      <c r="A40" s="46" t="s">
        <v>78</v>
      </c>
      <c r="B40" s="46"/>
      <c r="C40" s="46"/>
      <c r="D40" s="46"/>
      <c r="E40" s="46"/>
      <c r="F40" s="46"/>
      <c r="G40" s="5"/>
      <c r="H40" s="47" t="str">
        <f>IF(I17="2-8 mm",4,IF(I17="4-8 mm",2,IF(I17="8-16 mm",7,IF(I17="16-25 mm",10,IF(I17="16-32 mm",10,IF($I$17="2-5 mm","Tlf.","Tlf."))))))</f>
        <v>Tlf.</v>
      </c>
      <c r="I40" s="47"/>
      <c r="J40" s="2" t="s">
        <v>15</v>
      </c>
      <c r="K40" s="69"/>
      <c r="L40" s="70"/>
      <c r="M40" s="71"/>
      <c r="N40" s="2"/>
      <c r="O40" s="9"/>
    </row>
    <row r="41" spans="1:15" ht="24.95" customHeight="1">
      <c r="A41" s="48" t="s">
        <v>79</v>
      </c>
      <c r="B41" s="48"/>
      <c r="C41" s="48"/>
      <c r="D41" s="48"/>
      <c r="E41" s="48"/>
      <c r="F41" s="48"/>
      <c r="G41" s="32"/>
      <c r="H41" s="94" t="str">
        <f>IF('Nix pille'!F18=TRUE,"Se. Lette Korn",IF(I17="2-8 mm",4,IF(I17="4-8 mm",2,IF(I17="8-16 mm",7,IF(I17="16-25 mm",10,IF(I17="16-32 mm",10,IF($I$17="2-5 mm","Tlf.","Tlf.")))))))</f>
        <v>Tlf.</v>
      </c>
      <c r="I41" s="95"/>
      <c r="J41" s="33" t="s">
        <v>15</v>
      </c>
      <c r="K41" s="69"/>
      <c r="L41" s="70"/>
      <c r="M41" s="71"/>
      <c r="N41" s="2"/>
      <c r="O41" s="9"/>
    </row>
    <row r="42" spans="1:15" ht="18.600000000000001" customHeight="1">
      <c r="A42" s="46" t="s">
        <v>35</v>
      </c>
      <c r="B42" s="46"/>
      <c r="C42" s="46"/>
      <c r="D42" s="46"/>
      <c r="E42" s="46"/>
      <c r="F42" s="46"/>
      <c r="G42" s="5"/>
      <c r="H42" s="47" t="str">
        <f>IF($I$17="2-8 mm",3,IF($I$17="4-8 mm",2,IF($I$17="8-16 mm",4,IF($I$17="16-25 mm",10,IF($I$17="16-32 mm",10,IF($I$17="0-2 mm","Tlf.",IF($I$17="0-4 mm","Tlf.",IF($I$17="2-5 mm","Tlf.","Tlf."))))))))</f>
        <v>Tlf.</v>
      </c>
      <c r="I42" s="47"/>
      <c r="J42" s="2" t="s">
        <v>15</v>
      </c>
      <c r="K42" s="69"/>
      <c r="L42" s="70"/>
      <c r="M42" s="71"/>
      <c r="N42" s="2"/>
      <c r="O42" s="9"/>
    </row>
    <row r="43" spans="1:15" ht="18.75" customHeight="1">
      <c r="A43" s="46" t="s">
        <v>82</v>
      </c>
      <c r="B43" s="46"/>
      <c r="C43" s="46"/>
      <c r="D43" s="46"/>
      <c r="E43" s="46"/>
      <c r="F43" s="46"/>
      <c r="G43" s="5"/>
      <c r="H43" s="47" t="str">
        <f>IF($I$17="2-8 mm",3,IF($I$17="4-8 mm",2,IF($I$17="8-16 mm",4,IF($I$17="16-25 mm",10,IF($I$17="16-32 mm",10,IF($I$17="0-2 mm","Tlf.",IF($I$17="0-4 mm","Tlf.",IF($I$17="2-5 mm","Tlf.","Tlf."))))))))</f>
        <v>Tlf.</v>
      </c>
      <c r="I43" s="47"/>
      <c r="J43" s="2" t="s">
        <v>15</v>
      </c>
      <c r="K43" s="69"/>
      <c r="L43" s="70"/>
      <c r="M43" s="71"/>
      <c r="N43" s="2"/>
      <c r="O43" s="9"/>
    </row>
    <row r="44" spans="1:15" ht="18.75" customHeight="1">
      <c r="A44" s="46" t="s">
        <v>92</v>
      </c>
      <c r="B44" s="46"/>
      <c r="C44" s="46"/>
      <c r="D44" s="46"/>
      <c r="E44" s="46"/>
      <c r="F44" s="46"/>
      <c r="G44" s="5"/>
      <c r="H44" s="47" t="str">
        <f>IF($I$17="2-8 mm",3,IF($I$17="4-8 mm",2,IF($I$17="8-16 mm",4,IF($I$17="16-25 mm",10,IF($I$17="16-32 mm",10,IF($I$17="0-2 mm","Tlf.",IF($I$17="0-4 mm","Tlf.",IF($I$17="2-5 mm","Tlf.","Tlf."))))))))</f>
        <v>Tlf.</v>
      </c>
      <c r="I44" s="47"/>
      <c r="J44" s="2" t="s">
        <v>15</v>
      </c>
      <c r="K44" s="69"/>
      <c r="L44" s="70"/>
      <c r="M44" s="71"/>
      <c r="N44" s="2"/>
      <c r="O44" s="9"/>
    </row>
    <row r="45" spans="1:15" ht="18.75" customHeight="1">
      <c r="A45" s="76" t="s">
        <v>83</v>
      </c>
      <c r="B45" s="77"/>
      <c r="C45" s="77"/>
      <c r="D45" s="77"/>
      <c r="E45" s="77"/>
      <c r="F45" s="78"/>
      <c r="G45" s="5"/>
      <c r="H45" s="49" t="str">
        <f>IF($I$17="2-8 mm","Tlf.",IF($I$17="4-8 mm",6,IF($I$17="8-16 mm",12,IF($I$17="16-25 mm",20,IF($I$17="16-32 mm",20,IF($I$17="0-2 mm","Tlf.",IF($I$17="0-4 mm","Tlf.",IF($I$17="2-5 mm","Tlf.",IF($I$17="1-5 mm","Tlf.","Tlf.")))))))))</f>
        <v>Tlf.</v>
      </c>
      <c r="I45" s="50"/>
      <c r="J45" s="2" t="s">
        <v>15</v>
      </c>
      <c r="K45" s="69"/>
      <c r="L45" s="70"/>
      <c r="M45" s="71"/>
      <c r="N45" s="2"/>
      <c r="O45" s="9"/>
    </row>
    <row r="46" spans="1:15" ht="18.75" customHeight="1">
      <c r="A46" s="92" t="s">
        <v>80</v>
      </c>
      <c r="B46" s="93"/>
      <c r="C46" s="93"/>
      <c r="D46" s="93"/>
      <c r="E46" s="93"/>
      <c r="F46" s="93"/>
      <c r="G46" s="93"/>
      <c r="H46" s="93"/>
      <c r="I46" s="93"/>
      <c r="J46" s="2"/>
      <c r="K46" s="69"/>
      <c r="L46" s="70"/>
      <c r="M46" s="71"/>
      <c r="N46" s="2"/>
      <c r="O46" s="9"/>
    </row>
    <row r="47" spans="1:15" ht="18.75" customHeight="1">
      <c r="A47" s="46" t="s">
        <v>33</v>
      </c>
      <c r="B47" s="46"/>
      <c r="C47" s="46"/>
      <c r="D47" s="46"/>
      <c r="E47" s="46"/>
      <c r="F47" s="46"/>
      <c r="G47" s="5"/>
      <c r="H47" s="47" t="str">
        <f>IF($I$17="2-8 mm",2,IF($I$17="4-8 mm",2,IF($I$17="8-16 mm",4,IF($I$17="16-25 mm",10,IF($I$17="16-32 mm",10,IF($I$17="0-2 mm",1,IF($I$17="0-4 mm",2,IF($I$17="2-5 mm",4,IF($I$17="1-5 mm",2,"Tlf.")))))))))</f>
        <v>Tlf.</v>
      </c>
      <c r="I47" s="47"/>
      <c r="J47" s="2" t="s">
        <v>15</v>
      </c>
      <c r="K47" s="69"/>
      <c r="L47" s="70"/>
      <c r="M47" s="71"/>
      <c r="N47" s="2"/>
      <c r="O47" s="9"/>
    </row>
    <row r="48" spans="1:15" ht="18.75" customHeight="1">
      <c r="A48" s="46" t="s">
        <v>34</v>
      </c>
      <c r="B48" s="46"/>
      <c r="C48" s="46"/>
      <c r="D48" s="46"/>
      <c r="E48" s="46"/>
      <c r="F48" s="46"/>
      <c r="G48" s="5"/>
      <c r="H48" s="47" t="str">
        <f>IF($I$17="2-8 mm",2,IF($I$17="4-8 mm",2,IF($I$17="8-16 mm",4,IF($I$17="16-25 mm",10,IF($I$17="16-32 mm",10,IF($I$17="0-2 mm",1,IF($I$17="0-4 mm",2,IF($I$17="2-5 mm",4,IF($I$17="1-5 mm",2,"Tlf.")))))))))</f>
        <v>Tlf.</v>
      </c>
      <c r="I48" s="47"/>
      <c r="J48" s="2" t="s">
        <v>15</v>
      </c>
      <c r="K48" s="69"/>
      <c r="L48" s="70"/>
      <c r="M48" s="71"/>
      <c r="N48" s="2"/>
      <c r="O48" s="9"/>
    </row>
    <row r="49" spans="1:15" ht="18.75" customHeight="1">
      <c r="A49" s="46" t="s">
        <v>81</v>
      </c>
      <c r="B49" s="46"/>
      <c r="C49" s="46"/>
      <c r="D49" s="46"/>
      <c r="E49" s="46"/>
      <c r="F49" s="46"/>
      <c r="G49" s="5"/>
      <c r="H49" s="47" t="str">
        <f>IF($I$17="2-8 mm",2,IF($I$17="4-8 mm",2,IF($I$17="8-16 mm",4,IF($I$17="16-25 mm",6,IF($I$17="16-32 mm",7,IF($I$17="0-2 mm",2,IF($I$17="0-4 mm",2,IF($I$17="2-5 mm",2,IF(I17="1-5 mm",2,"Tlf.")))))))))</f>
        <v>Tlf.</v>
      </c>
      <c r="I49" s="47"/>
      <c r="J49" s="2" t="s">
        <v>15</v>
      </c>
      <c r="K49" s="69"/>
      <c r="L49" s="70"/>
      <c r="M49" s="71"/>
      <c r="N49" s="2"/>
      <c r="O49" s="9"/>
    </row>
    <row r="50" spans="1:15" ht="18.75" customHeight="1">
      <c r="A50" s="76" t="s">
        <v>86</v>
      </c>
      <c r="B50" s="77"/>
      <c r="C50" s="77"/>
      <c r="D50" s="77"/>
      <c r="E50" s="77"/>
      <c r="F50" s="78"/>
      <c r="G50" s="5"/>
      <c r="H50" s="49">
        <f>IF(OR(I17="0-2 mm",I17="0-4 mm",I17="1-5 mm"),1,4)</f>
        <v>4</v>
      </c>
      <c r="I50" s="50"/>
      <c r="J50" s="2" t="s">
        <v>15</v>
      </c>
      <c r="K50" s="69"/>
      <c r="L50" s="70"/>
      <c r="M50" s="71"/>
      <c r="N50" s="2"/>
      <c r="O50" s="9"/>
    </row>
    <row r="51" spans="1:15" ht="18.75" customHeight="1">
      <c r="A51" s="76" t="s">
        <v>39</v>
      </c>
      <c r="B51" s="77"/>
      <c r="C51" s="77"/>
      <c r="D51" s="77"/>
      <c r="E51" s="77"/>
      <c r="F51" s="78"/>
      <c r="G51" s="5"/>
      <c r="H51" s="49">
        <v>1</v>
      </c>
      <c r="I51" s="50"/>
      <c r="J51" s="2" t="s">
        <v>15</v>
      </c>
      <c r="K51" s="72"/>
      <c r="L51" s="73"/>
      <c r="M51" s="74"/>
      <c r="N51" s="2"/>
      <c r="O51" s="9"/>
    </row>
    <row r="52" spans="1:15" ht="18.75" customHeight="1">
      <c r="A52" s="76" t="s">
        <v>73</v>
      </c>
      <c r="B52" s="77"/>
      <c r="C52" s="77"/>
      <c r="D52" s="77"/>
      <c r="E52" s="77"/>
      <c r="F52" s="78"/>
      <c r="G52" s="5"/>
      <c r="H52" s="49">
        <v>1</v>
      </c>
      <c r="I52" s="50"/>
      <c r="J52" s="2" t="s">
        <v>15</v>
      </c>
      <c r="L52" s="27"/>
      <c r="M52" s="27"/>
      <c r="N52" s="10"/>
      <c r="O52" s="26"/>
    </row>
    <row r="53" spans="1:15" ht="18.75" customHeight="1">
      <c r="A53" s="46" t="s">
        <v>93</v>
      </c>
      <c r="B53" s="46"/>
      <c r="C53" s="46"/>
      <c r="D53" s="46"/>
      <c r="E53" s="46"/>
      <c r="F53" s="46"/>
      <c r="G53" s="5"/>
      <c r="H53" s="47" t="str">
        <f>IF($I$17="2-8 mm",4,IF($I$17="4-8 mm",4,IF($I$17="8-16 mm",8,IF($I$17="16-25 mm",8,IF($I$17="16-32 mm",8,IF($I$17="0-2 mm",4,IF($I$17="0-4 mm",4,IF($I$17="2-5 mm",4,IF($I$17="1-5 mm",4,"Tlf.")))))))))</f>
        <v>Tlf.</v>
      </c>
      <c r="I53" s="47"/>
      <c r="J53" s="2" t="s">
        <v>15</v>
      </c>
      <c r="K53" s="86" t="s">
        <v>70</v>
      </c>
      <c r="L53" s="86"/>
      <c r="M53" s="27"/>
      <c r="N53" s="27"/>
      <c r="O53" s="20"/>
    </row>
    <row r="54" spans="1:15" ht="18.75" customHeight="1" thickBot="1">
      <c r="A54" s="46" t="s">
        <v>36</v>
      </c>
      <c r="B54" s="46"/>
      <c r="C54" s="46"/>
      <c r="D54" s="46"/>
      <c r="E54" s="46"/>
      <c r="F54" s="46"/>
      <c r="G54" s="5"/>
      <c r="H54" s="47" t="s">
        <v>30</v>
      </c>
      <c r="I54" s="47"/>
      <c r="J54" s="2" t="s">
        <v>15</v>
      </c>
      <c r="K54" s="87"/>
      <c r="L54" s="87"/>
      <c r="N54" s="1"/>
      <c r="O54" s="20"/>
    </row>
    <row r="55" spans="1:15" ht="18.75" customHeight="1" thickBot="1">
      <c r="A55" s="91" t="s">
        <v>87</v>
      </c>
      <c r="B55" s="91"/>
      <c r="C55" s="91"/>
      <c r="D55" s="91"/>
      <c r="E55" s="91"/>
      <c r="F55" s="91"/>
      <c r="G55" s="5"/>
      <c r="H55" s="47">
        <v>6</v>
      </c>
      <c r="I55" s="47"/>
      <c r="J55" s="2" t="s">
        <v>15</v>
      </c>
      <c r="K55" s="88" t="str">
        <f>'Nix pille'!J31 &amp; " Kg"</f>
        <v>0 Kg</v>
      </c>
      <c r="L55" s="89"/>
      <c r="M55" s="28"/>
      <c r="N55" s="2"/>
      <c r="O55" s="9"/>
    </row>
    <row r="56" spans="1:15" ht="18.75" customHeight="1">
      <c r="A56" s="46" t="s">
        <v>85</v>
      </c>
      <c r="B56" s="46"/>
      <c r="C56" s="46"/>
      <c r="D56" s="46"/>
      <c r="E56" s="46"/>
      <c r="F56" s="46"/>
      <c r="G56" s="5"/>
      <c r="H56" s="47" t="str">
        <f>IF($I$17="2-8 mm",6,IF($I$17="4-8 mm",6,IF($I$17="8-16 mm",10,IF($I$17="16-25 mm",12,IF($I$17="16-32 mm",12,IF($I$17="0-2 mm",4,IF($I$17="0-4 mm",6,IF($I$17="2-5 mm",6,IF($I$17="1-5 mm",6,"Tlf.")))))))))</f>
        <v>Tlf.</v>
      </c>
      <c r="I56" s="47"/>
      <c r="J56" s="2" t="s">
        <v>15</v>
      </c>
      <c r="L56" s="31"/>
      <c r="M56" s="28"/>
      <c r="N56" s="2"/>
      <c r="O56" s="9"/>
    </row>
    <row r="57" spans="1:15" ht="18.75" customHeight="1" thickBot="1">
      <c r="A57" s="90" t="s">
        <v>84</v>
      </c>
      <c r="B57" s="90"/>
      <c r="C57" s="90"/>
      <c r="D57" s="90"/>
      <c r="E57" s="90"/>
      <c r="F57" s="90"/>
      <c r="G57" s="5"/>
      <c r="H57" s="47"/>
      <c r="I57" s="47"/>
      <c r="J57" s="2" t="s">
        <v>15</v>
      </c>
      <c r="K57" s="84" t="s">
        <v>69</v>
      </c>
      <c r="L57" s="84"/>
      <c r="M57" s="22"/>
      <c r="N57" s="2"/>
      <c r="O57" s="9"/>
    </row>
    <row r="58" spans="1:15" ht="18.75" customHeight="1" thickBot="1">
      <c r="A58" s="81" t="s">
        <v>67</v>
      </c>
      <c r="B58" s="82"/>
      <c r="C58" s="82"/>
      <c r="D58" s="82"/>
      <c r="E58" s="82"/>
      <c r="F58" s="83"/>
      <c r="G58" s="17"/>
      <c r="H58" s="80"/>
      <c r="I58" s="80"/>
      <c r="J58" s="2" t="s">
        <v>15</v>
      </c>
      <c r="K58" s="85"/>
      <c r="L58" s="85"/>
      <c r="M58" s="29"/>
      <c r="N58" s="2"/>
      <c r="O58" s="9"/>
    </row>
    <row r="59" spans="1:15" ht="18.75" customHeight="1" thickBot="1">
      <c r="A59" s="81" t="s">
        <v>67</v>
      </c>
      <c r="B59" s="82"/>
      <c r="C59" s="82"/>
      <c r="D59" s="82"/>
      <c r="E59" s="82"/>
      <c r="F59" s="83"/>
      <c r="G59" s="17"/>
      <c r="H59" s="80"/>
      <c r="I59" s="80"/>
      <c r="J59" s="2" t="s">
        <v>15</v>
      </c>
      <c r="K59" s="88" t="str">
        <f>ROUNDUP(('Nix pille'!J31/12),0)&amp;" spande/poser"</f>
        <v>0 spande/poser</v>
      </c>
      <c r="L59" s="89"/>
      <c r="M59" s="29"/>
      <c r="N59" s="2"/>
      <c r="O59" s="9"/>
    </row>
    <row r="60" spans="1:15" ht="18.75" customHeight="1" thickBot="1">
      <c r="A60" s="81" t="s">
        <v>67</v>
      </c>
      <c r="B60" s="82"/>
      <c r="C60" s="82"/>
      <c r="D60" s="82"/>
      <c r="E60" s="82"/>
      <c r="F60" s="83"/>
      <c r="G60" s="17"/>
      <c r="H60" s="80"/>
      <c r="I60" s="80"/>
      <c r="J60" s="2" t="s">
        <v>15</v>
      </c>
      <c r="K60" s="79"/>
      <c r="L60" s="79"/>
      <c r="M60" s="22"/>
      <c r="N60" s="2"/>
      <c r="O60" s="9"/>
    </row>
    <row r="61" spans="1:15">
      <c r="A61" s="2"/>
      <c r="B61" s="2"/>
      <c r="C61" s="2"/>
      <c r="D61" s="2"/>
      <c r="E61" s="2"/>
      <c r="F61" s="2"/>
      <c r="G61" s="2"/>
      <c r="H61" s="2"/>
      <c r="I61" s="21"/>
      <c r="J61" s="22"/>
      <c r="K61" s="22"/>
      <c r="L61" s="22"/>
      <c r="M61" s="2"/>
      <c r="N61" s="9"/>
    </row>
    <row r="62" spans="1:15" ht="15" customHeight="1">
      <c r="D62" s="1"/>
      <c r="J62" s="23"/>
      <c r="K62" s="1"/>
      <c r="L62" s="1"/>
    </row>
    <row r="63" spans="1:15">
      <c r="D63" s="1"/>
      <c r="J63" s="20"/>
      <c r="K63" s="1"/>
      <c r="L63" s="1"/>
    </row>
    <row r="64" spans="1:15">
      <c r="D64" s="1"/>
      <c r="J64" s="20"/>
      <c r="K64" s="1"/>
      <c r="L64" s="1"/>
    </row>
  </sheetData>
  <sheetProtection algorithmName="SHA-512" hashValue="20nRObQWv8lrq3u1zoxKUpCythAIrameXKIgJu8dTgcU724MzIUcjUjvJxfkkSEvSHAeWzpPUNg+OW+MHJdgaQ==" saltValue="2mkneH+M+Y1OF3iuAdWpqg==" spinCount="100000" sheet="1" objects="1" scenarios="1"/>
  <mergeCells count="87">
    <mergeCell ref="A52:F52"/>
    <mergeCell ref="A49:F49"/>
    <mergeCell ref="A47:F47"/>
    <mergeCell ref="A48:F48"/>
    <mergeCell ref="A46:I46"/>
    <mergeCell ref="A51:F51"/>
    <mergeCell ref="H49:I49"/>
    <mergeCell ref="H48:I48"/>
    <mergeCell ref="H60:I60"/>
    <mergeCell ref="A32:I32"/>
    <mergeCell ref="H35:I35"/>
    <mergeCell ref="H36:I36"/>
    <mergeCell ref="H55:I55"/>
    <mergeCell ref="H56:I56"/>
    <mergeCell ref="A39:I39"/>
    <mergeCell ref="H50:I50"/>
    <mergeCell ref="H51:I51"/>
    <mergeCell ref="H52:I52"/>
    <mergeCell ref="H37:I37"/>
    <mergeCell ref="H38:I38"/>
    <mergeCell ref="A53:F53"/>
    <mergeCell ref="A45:F45"/>
    <mergeCell ref="A40:F40"/>
    <mergeCell ref="A59:F59"/>
    <mergeCell ref="K60:L60"/>
    <mergeCell ref="H59:I59"/>
    <mergeCell ref="A58:F58"/>
    <mergeCell ref="H53:I53"/>
    <mergeCell ref="A56:F56"/>
    <mergeCell ref="H54:I54"/>
    <mergeCell ref="A60:F60"/>
    <mergeCell ref="H58:I58"/>
    <mergeCell ref="K57:L58"/>
    <mergeCell ref="K53:L54"/>
    <mergeCell ref="K59:L59"/>
    <mergeCell ref="K55:L55"/>
    <mergeCell ref="A57:F57"/>
    <mergeCell ref="A54:F54"/>
    <mergeCell ref="H57:I57"/>
    <mergeCell ref="A55:F55"/>
    <mergeCell ref="A28:L28"/>
    <mergeCell ref="A22:L23"/>
    <mergeCell ref="H31:I31"/>
    <mergeCell ref="H40:I40"/>
    <mergeCell ref="A31:F31"/>
    <mergeCell ref="A35:F35"/>
    <mergeCell ref="A36:F36"/>
    <mergeCell ref="A37:F37"/>
    <mergeCell ref="A38:F38"/>
    <mergeCell ref="K35:M51"/>
    <mergeCell ref="K33:M34"/>
    <mergeCell ref="H33:I33"/>
    <mergeCell ref="H34:I34"/>
    <mergeCell ref="A34:F34"/>
    <mergeCell ref="A50:F50"/>
    <mergeCell ref="H42:I42"/>
    <mergeCell ref="I19:L19"/>
    <mergeCell ref="B19:F19"/>
    <mergeCell ref="A25:L25"/>
    <mergeCell ref="A26:L26"/>
    <mergeCell ref="A27:L27"/>
    <mergeCell ref="A33:F33"/>
    <mergeCell ref="H43:I43"/>
    <mergeCell ref="H44:I44"/>
    <mergeCell ref="A41:F41"/>
    <mergeCell ref="H47:I47"/>
    <mergeCell ref="H45:I45"/>
    <mergeCell ref="A43:F43"/>
    <mergeCell ref="A44:F44"/>
    <mergeCell ref="H41:I41"/>
    <mergeCell ref="A42:F42"/>
    <mergeCell ref="A29:L29"/>
    <mergeCell ref="H13:L13"/>
    <mergeCell ref="B7:L7"/>
    <mergeCell ref="F1:H1"/>
    <mergeCell ref="J1:N1"/>
    <mergeCell ref="G17:H17"/>
    <mergeCell ref="B5:L5"/>
    <mergeCell ref="B9:G9"/>
    <mergeCell ref="I9:L9"/>
    <mergeCell ref="B11:L11"/>
    <mergeCell ref="G15:H15"/>
    <mergeCell ref="J15:L15"/>
    <mergeCell ref="B17:F17"/>
    <mergeCell ref="B13:F13"/>
    <mergeCell ref="B15:E15"/>
    <mergeCell ref="I17:L17"/>
  </mergeCells>
  <conditionalFormatting sqref="H41:I41">
    <cfRule type="expression" priority="1">
      <formula>IF($H$41="Se. Lette Korn",TRUE,"")</formula>
    </cfRule>
  </conditionalFormatting>
  <pageMargins left="0.43307086614173229" right="0" top="0" bottom="0.19685039370078741" header="0" footer="0"/>
  <pageSetup paperSize="9" scale="85" orientation="portrait" r:id="rId1"/>
  <rowBreaks count="1" manualBreakCount="1">
    <brk id="64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6</xdr:col>
                    <xdr:colOff>209550</xdr:colOff>
                    <xdr:row>39</xdr:row>
                    <xdr:rowOff>28575</xdr:rowOff>
                  </from>
                  <to>
                    <xdr:col>6</xdr:col>
                    <xdr:colOff>457200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85725</xdr:rowOff>
                  </from>
                  <to>
                    <xdr:col>6</xdr:col>
                    <xdr:colOff>466725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209550</xdr:colOff>
                    <xdr:row>48</xdr:row>
                    <xdr:rowOff>28575</xdr:rowOff>
                  </from>
                  <to>
                    <xdr:col>6</xdr:col>
                    <xdr:colOff>466725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209550</xdr:colOff>
                    <xdr:row>46</xdr:row>
                    <xdr:rowOff>28575</xdr:rowOff>
                  </from>
                  <to>
                    <xdr:col>6</xdr:col>
                    <xdr:colOff>466725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209550</xdr:colOff>
                    <xdr:row>47</xdr:row>
                    <xdr:rowOff>19050</xdr:rowOff>
                  </from>
                  <to>
                    <xdr:col>6</xdr:col>
                    <xdr:colOff>466725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209550</xdr:colOff>
                    <xdr:row>41</xdr:row>
                    <xdr:rowOff>19050</xdr:rowOff>
                  </from>
                  <to>
                    <xdr:col>6</xdr:col>
                    <xdr:colOff>466725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209550</xdr:colOff>
                    <xdr:row>42</xdr:row>
                    <xdr:rowOff>28575</xdr:rowOff>
                  </from>
                  <to>
                    <xdr:col>6</xdr:col>
                    <xdr:colOff>466725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6</xdr:col>
                    <xdr:colOff>209550</xdr:colOff>
                    <xdr:row>53</xdr:row>
                    <xdr:rowOff>28575</xdr:rowOff>
                  </from>
                  <to>
                    <xdr:col>6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6</xdr:col>
                    <xdr:colOff>209550</xdr:colOff>
                    <xdr:row>52</xdr:row>
                    <xdr:rowOff>28575</xdr:rowOff>
                  </from>
                  <to>
                    <xdr:col>6</xdr:col>
                    <xdr:colOff>466725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6</xdr:col>
                    <xdr:colOff>209550</xdr:colOff>
                    <xdr:row>44</xdr:row>
                    <xdr:rowOff>28575</xdr:rowOff>
                  </from>
                  <to>
                    <xdr:col>6</xdr:col>
                    <xdr:colOff>466725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28575</xdr:rowOff>
                  </from>
                  <to>
                    <xdr:col>6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28575</xdr:rowOff>
                  </from>
                  <to>
                    <xdr:col>6</xdr:col>
                    <xdr:colOff>466725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49</xdr:row>
                    <xdr:rowOff>28575</xdr:rowOff>
                  </from>
                  <to>
                    <xdr:col>6</xdr:col>
                    <xdr:colOff>466725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50</xdr:row>
                    <xdr:rowOff>28575</xdr:rowOff>
                  </from>
                  <to>
                    <xdr:col>6</xdr:col>
                    <xdr:colOff>466725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51</xdr:row>
                    <xdr:rowOff>28575</xdr:rowOff>
                  </from>
                  <to>
                    <xdr:col>6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36</xdr:row>
                    <xdr:rowOff>28575</xdr:rowOff>
                  </from>
                  <to>
                    <xdr:col>6</xdr:col>
                    <xdr:colOff>466725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37</xdr:row>
                    <xdr:rowOff>28575</xdr:rowOff>
                  </from>
                  <to>
                    <xdr:col>6</xdr:col>
                    <xdr:colOff>466725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28575</xdr:rowOff>
                  </from>
                  <to>
                    <xdr:col>6</xdr:col>
                    <xdr:colOff>466725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6</xdr:col>
                    <xdr:colOff>209550</xdr:colOff>
                    <xdr:row>35</xdr:row>
                    <xdr:rowOff>28575</xdr:rowOff>
                  </from>
                  <to>
                    <xdr:col>6</xdr:col>
                    <xdr:colOff>466725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6</xdr:col>
                    <xdr:colOff>209550</xdr:colOff>
                    <xdr:row>54</xdr:row>
                    <xdr:rowOff>47625</xdr:rowOff>
                  </from>
                  <to>
                    <xdr:col>6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6</xdr:col>
                    <xdr:colOff>209550</xdr:colOff>
                    <xdr:row>55</xdr:row>
                    <xdr:rowOff>47625</xdr:rowOff>
                  </from>
                  <to>
                    <xdr:col>6</xdr:col>
                    <xdr:colOff>466725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6</xdr:col>
                    <xdr:colOff>209550</xdr:colOff>
                    <xdr:row>56</xdr:row>
                    <xdr:rowOff>28575</xdr:rowOff>
                  </from>
                  <to>
                    <xdr:col>6</xdr:col>
                    <xdr:colOff>466725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6</xdr:col>
                    <xdr:colOff>209550</xdr:colOff>
                    <xdr:row>57</xdr:row>
                    <xdr:rowOff>28575</xdr:rowOff>
                  </from>
                  <to>
                    <xdr:col>6</xdr:col>
                    <xdr:colOff>466725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6</xdr:col>
                    <xdr:colOff>209550</xdr:colOff>
                    <xdr:row>58</xdr:row>
                    <xdr:rowOff>28575</xdr:rowOff>
                  </from>
                  <to>
                    <xdr:col>6</xdr:col>
                    <xdr:colOff>466725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6</xdr:col>
                    <xdr:colOff>209550</xdr:colOff>
                    <xdr:row>59</xdr:row>
                    <xdr:rowOff>38100</xdr:rowOff>
                  </from>
                  <to>
                    <xdr:col>6</xdr:col>
                    <xdr:colOff>466725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1</xdr:col>
                    <xdr:colOff>752475</xdr:colOff>
                    <xdr:row>24</xdr:row>
                    <xdr:rowOff>0</xdr:rowOff>
                  </from>
                  <to>
                    <xdr:col>1</xdr:col>
                    <xdr:colOff>1000125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0" name="Check Box 18">
              <controlPr defaultSize="0" autoFill="0" autoLine="0" autoPict="0">
                <anchor moveWithCells="1">
                  <from>
                    <xdr:col>6</xdr:col>
                    <xdr:colOff>209550</xdr:colOff>
                    <xdr:row>43</xdr:row>
                    <xdr:rowOff>28575</xdr:rowOff>
                  </from>
                  <to>
                    <xdr:col>6</xdr:col>
                    <xdr:colOff>466725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'Nix pille'!$B$2:$B$11</xm:f>
          </x14:formula1>
          <xm:sqref>I17:L17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2:L43"/>
  <sheetViews>
    <sheetView topLeftCell="B16" workbookViewId="0">
      <selection activeCell="M29" sqref="M29"/>
    </sheetView>
  </sheetViews>
  <sheetFormatPr defaultColWidth="9.140625" defaultRowHeight="15"/>
  <cols>
    <col min="1" max="1" width="9.140625" style="9"/>
    <col min="2" max="2" width="10.5703125" style="9" customWidth="1"/>
    <col min="3" max="16384" width="9.140625" style="9"/>
  </cols>
  <sheetData>
    <row r="2" spans="2:2">
      <c r="B2" s="9" t="s">
        <v>16</v>
      </c>
    </row>
    <row r="3" spans="2:2">
      <c r="B3" s="9" t="s">
        <v>17</v>
      </c>
    </row>
    <row r="4" spans="2:2">
      <c r="B4" s="9" t="s">
        <v>26</v>
      </c>
    </row>
    <row r="5" spans="2:2">
      <c r="B5" s="9" t="s">
        <v>27</v>
      </c>
    </row>
    <row r="6" spans="2:2">
      <c r="B6" s="9" t="s">
        <v>18</v>
      </c>
    </row>
    <row r="7" spans="2:2">
      <c r="B7" s="9" t="s">
        <v>25</v>
      </c>
    </row>
    <row r="8" spans="2:2">
      <c r="B8" s="9" t="s">
        <v>28</v>
      </c>
    </row>
    <row r="9" spans="2:2">
      <c r="B9" s="9" t="s">
        <v>19</v>
      </c>
    </row>
    <row r="10" spans="2:2">
      <c r="B10" s="9" t="s">
        <v>29</v>
      </c>
    </row>
    <row r="11" spans="2:2">
      <c r="B11" s="9" t="s">
        <v>20</v>
      </c>
    </row>
    <row r="13" spans="2:2">
      <c r="B13" s="9">
        <f>SUM(Skema!H40:H60)</f>
        <v>12</v>
      </c>
    </row>
    <row r="14" spans="2:2" ht="15.75" thickBot="1"/>
    <row r="15" spans="2:2" ht="15.75" thickBot="1">
      <c r="B15" s="18">
        <f>COUNTIF(F18:F43,TRUE)</f>
        <v>0</v>
      </c>
    </row>
    <row r="17" spans="2:12">
      <c r="F17" s="9" t="s">
        <v>22</v>
      </c>
    </row>
    <row r="18" spans="2:12">
      <c r="B18" s="96" t="s">
        <v>45</v>
      </c>
      <c r="C18" s="96"/>
      <c r="D18" s="96"/>
      <c r="E18" s="97"/>
      <c r="F18" s="24" t="b">
        <v>0</v>
      </c>
      <c r="G18" s="13">
        <f>IF(F18=TRUE,Skema!H40,)</f>
        <v>0</v>
      </c>
      <c r="H18" s="13">
        <f>IF(F18=TRUE,B18,)</f>
        <v>0</v>
      </c>
    </row>
    <row r="19" spans="2:12">
      <c r="B19" s="96" t="s">
        <v>62</v>
      </c>
      <c r="C19" s="96"/>
      <c r="D19" s="96"/>
      <c r="E19" s="97"/>
      <c r="F19" s="24" t="b">
        <v>0</v>
      </c>
      <c r="G19" s="13">
        <f>IF(F19=TRUE,Skema!H41,)</f>
        <v>0</v>
      </c>
      <c r="H19" s="13">
        <f t="shared" ref="H19:H43" si="0">IF(F19=TRUE,B19,)</f>
        <v>0</v>
      </c>
    </row>
    <row r="20" spans="2:12">
      <c r="B20" s="96" t="s">
        <v>46</v>
      </c>
      <c r="C20" s="96"/>
      <c r="D20" s="96"/>
      <c r="E20" s="97"/>
      <c r="F20" s="24" t="b">
        <v>0</v>
      </c>
      <c r="G20" s="13">
        <f>IF(F20=TRUE,Skema!H49,)</f>
        <v>0</v>
      </c>
      <c r="H20" s="13">
        <f t="shared" si="0"/>
        <v>0</v>
      </c>
    </row>
    <row r="21" spans="2:12" ht="15.75" thickBot="1">
      <c r="B21" s="96" t="s">
        <v>47</v>
      </c>
      <c r="C21" s="96"/>
      <c r="D21" s="96"/>
      <c r="E21" s="97"/>
      <c r="F21" s="24" t="b">
        <v>0</v>
      </c>
      <c r="G21" s="13">
        <f>IF(F21=TRUE,Skema!H47,)</f>
        <v>0</v>
      </c>
      <c r="H21" s="13">
        <f t="shared" si="0"/>
        <v>0</v>
      </c>
    </row>
    <row r="22" spans="2:12" ht="15.75" thickBot="1">
      <c r="B22" s="96" t="s">
        <v>48</v>
      </c>
      <c r="C22" s="96"/>
      <c r="D22" s="96"/>
      <c r="E22" s="97"/>
      <c r="F22" s="24" t="b">
        <v>0</v>
      </c>
      <c r="G22" s="13">
        <f>IF(F22=TRUE,Skema!H48,)</f>
        <v>0</v>
      </c>
      <c r="H22" s="13">
        <f t="shared" si="0"/>
        <v>0</v>
      </c>
      <c r="L22" s="18" t="str">
        <f>IF(H18&lt;&gt;0,H18&amp;CHAR(10),"")&amp;(IF(H19&lt;&gt;0,H19&amp;CHAR(10),""))&amp;(IF(H20&lt;&gt;0,H20&amp;CHAR(10),""))&amp;(IF(H21&lt;&gt;0,H21&amp;CHAR(10),""))&amp;(IF(H22&lt;&gt;0,H22&amp;CHAR(10),""))&amp;(IF(H23&lt;&gt;0,H23&amp;CHAR(10),""))&amp;(IF(H24&lt;&gt;0,H24&amp;CHAR(10),""))&amp;(IF(H25&lt;&gt;0,H25&amp;CHAR(10),""))&amp;(IF(H26&lt;&gt;0,H26&amp;CHAR(10),""))&amp;(IF(H27&lt;&gt;0,H27&amp;CHAR(10),""))&amp;(IF(H28&lt;&gt;0,H28&amp;CHAR(10),""))&amp;(IF(H29&lt;&gt;0,H29&amp;CHAR(10),""))&amp;(IF(H30&lt;&gt;0,H30&amp;CHAR(10),""))&amp;(IF(H31&lt;&gt;0,H31&amp;CHAR(10),""))&amp;(IF(H32&lt;&gt;0,H32&amp;CHAR(10),""))&amp;(IF(H33&lt;&gt;0,H33&amp;CHAR(10),""))&amp;(IF(H34&lt;&gt;0,H34&amp;CHAR(10),""))&amp;(IF(H35&lt;&gt;0,H35&amp;CHAR(10),""))&amp;(IF(H36&lt;&gt;0,H36&amp;CHAR(10),""))&amp;(IF(H37&lt;&gt;0,H37&amp;CHAR(10),""))&amp;(IF(H38&lt;&gt;0,H38&amp;CHAR(10),""))&amp;(IF(H39&lt;&gt;0,H39&amp;CHAR(10),""))&amp;(IF(H40&lt;&gt;0,H40&amp;CHAR(10),""))&amp;(IF(H41&lt;&gt;0,H41&amp;CHAR(10),""))&amp;(IF(H42&lt;&gt;0,H42&amp;CHAR(10),""))&amp;(IF(H43&lt;&gt;0,H43&amp;CHAR(10),""))</f>
        <v/>
      </c>
    </row>
    <row r="23" spans="2:12">
      <c r="B23" s="96" t="s">
        <v>44</v>
      </c>
      <c r="C23" s="96"/>
      <c r="D23" s="96"/>
      <c r="E23" s="97"/>
      <c r="F23" s="24" t="b">
        <v>0</v>
      </c>
      <c r="G23" s="13">
        <f>IF(F23=TRUE,Skema!H42,)</f>
        <v>0</v>
      </c>
      <c r="H23" s="13">
        <f t="shared" si="0"/>
        <v>0</v>
      </c>
    </row>
    <row r="24" spans="2:12">
      <c r="B24" s="96" t="s">
        <v>49</v>
      </c>
      <c r="C24" s="96"/>
      <c r="D24" s="96"/>
      <c r="E24" s="97"/>
      <c r="F24" s="24" t="b">
        <v>0</v>
      </c>
      <c r="G24" s="13">
        <f>IF(F24=TRUE,Skema!H43,)</f>
        <v>0</v>
      </c>
      <c r="H24" s="13">
        <f t="shared" si="0"/>
        <v>0</v>
      </c>
    </row>
    <row r="25" spans="2:12">
      <c r="B25" s="97" t="s">
        <v>91</v>
      </c>
      <c r="C25" s="98"/>
      <c r="D25" s="98"/>
      <c r="E25" s="98"/>
      <c r="F25" s="24" t="b">
        <v>0</v>
      </c>
      <c r="G25" s="13">
        <f>IF(F25=TRUE,Skema!H44,)</f>
        <v>0</v>
      </c>
      <c r="H25" s="13">
        <f t="shared" si="0"/>
        <v>0</v>
      </c>
    </row>
    <row r="26" spans="2:12">
      <c r="B26" s="96" t="s">
        <v>50</v>
      </c>
      <c r="C26" s="96"/>
      <c r="D26" s="96"/>
      <c r="E26" s="97"/>
      <c r="F26" s="24" t="b">
        <v>0</v>
      </c>
      <c r="G26" s="13">
        <f>IF(F26=TRUE,Skema!H54,)</f>
        <v>0</v>
      </c>
      <c r="H26" s="13">
        <f t="shared" si="0"/>
        <v>0</v>
      </c>
    </row>
    <row r="27" spans="2:12">
      <c r="B27" s="96" t="s">
        <v>51</v>
      </c>
      <c r="C27" s="96"/>
      <c r="D27" s="96"/>
      <c r="E27" s="97"/>
      <c r="F27" s="24" t="b">
        <v>0</v>
      </c>
      <c r="G27" s="13">
        <f>IF(F27=TRUE,Skema!H53,)</f>
        <v>0</v>
      </c>
      <c r="H27" s="13">
        <f t="shared" si="0"/>
        <v>0</v>
      </c>
    </row>
    <row r="28" spans="2:12">
      <c r="B28" s="96" t="s">
        <v>52</v>
      </c>
      <c r="C28" s="96"/>
      <c r="D28" s="96"/>
      <c r="E28" s="97"/>
      <c r="F28" s="24" t="b">
        <v>0</v>
      </c>
      <c r="G28" s="13">
        <f>IF(F28=TRUE,Skema!H45,)</f>
        <v>0</v>
      </c>
      <c r="H28" s="13">
        <f t="shared" si="0"/>
        <v>0</v>
      </c>
    </row>
    <row r="29" spans="2:12">
      <c r="B29" s="97" t="s">
        <v>53</v>
      </c>
      <c r="C29" s="98"/>
      <c r="D29" s="98"/>
      <c r="E29" s="98"/>
      <c r="F29" s="24" t="b">
        <v>0</v>
      </c>
      <c r="G29" s="13">
        <f>IF(F29=TRUE,Skema!H33,)</f>
        <v>0</v>
      </c>
      <c r="H29" s="13">
        <f t="shared" si="0"/>
        <v>0</v>
      </c>
      <c r="J29" s="19"/>
      <c r="K29" s="19"/>
    </row>
    <row r="30" spans="2:12" ht="15.75" thickBot="1">
      <c r="B30" s="96" t="s">
        <v>54</v>
      </c>
      <c r="C30" s="96"/>
      <c r="D30" s="96"/>
      <c r="E30" s="97"/>
      <c r="F30" s="24" t="b">
        <v>0</v>
      </c>
      <c r="G30" s="13">
        <f>IF(F30=TRUE,Skema!H34,)</f>
        <v>0</v>
      </c>
      <c r="H30" s="13">
        <f t="shared" si="0"/>
        <v>0</v>
      </c>
    </row>
    <row r="31" spans="2:12" ht="15.75" thickBot="1">
      <c r="B31" s="96" t="s">
        <v>63</v>
      </c>
      <c r="C31" s="96"/>
      <c r="D31" s="96"/>
      <c r="E31" s="97"/>
      <c r="F31" s="24" t="b">
        <v>0</v>
      </c>
      <c r="G31" s="13">
        <f>IF(F31=TRUE,Skema!H50,)</f>
        <v>0</v>
      </c>
      <c r="H31" s="13">
        <f t="shared" si="0"/>
        <v>0</v>
      </c>
      <c r="J31" s="18">
        <f>SUMIF('Nix pille'!F18:F43,TRUE,(G18:G43))</f>
        <v>0</v>
      </c>
    </row>
    <row r="32" spans="2:12">
      <c r="B32" s="96" t="s">
        <v>55</v>
      </c>
      <c r="C32" s="96"/>
      <c r="D32" s="96"/>
      <c r="E32" s="97"/>
      <c r="F32" s="24" t="b">
        <v>0</v>
      </c>
      <c r="G32" s="13">
        <f>IF(F32=TRUE,Skema!H51,)</f>
        <v>0</v>
      </c>
      <c r="H32" s="13">
        <f t="shared" si="0"/>
        <v>0</v>
      </c>
    </row>
    <row r="33" spans="2:8">
      <c r="B33" s="96" t="s">
        <v>56</v>
      </c>
      <c r="C33" s="96"/>
      <c r="D33" s="96"/>
      <c r="E33" s="97"/>
      <c r="F33" s="24" t="b">
        <v>0</v>
      </c>
      <c r="G33" s="13">
        <f>IF(F33=TRUE,Skema!H52,)</f>
        <v>0</v>
      </c>
      <c r="H33" s="13">
        <f t="shared" si="0"/>
        <v>0</v>
      </c>
    </row>
    <row r="34" spans="2:8">
      <c r="B34" s="96" t="s">
        <v>65</v>
      </c>
      <c r="C34" s="96"/>
      <c r="D34" s="96"/>
      <c r="E34" s="97"/>
      <c r="F34" s="24" t="b">
        <v>0</v>
      </c>
      <c r="G34" s="13">
        <f>IF(F34=TRUE,Skema!H37,)</f>
        <v>0</v>
      </c>
      <c r="H34" s="13">
        <f t="shared" si="0"/>
        <v>0</v>
      </c>
    </row>
    <row r="35" spans="2:8">
      <c r="B35" s="96" t="s">
        <v>64</v>
      </c>
      <c r="C35" s="96"/>
      <c r="D35" s="96"/>
      <c r="E35" s="97"/>
      <c r="F35" s="24" t="b">
        <v>0</v>
      </c>
      <c r="G35" s="13">
        <f>IF(F35=TRUE,Skema!H38,)</f>
        <v>0</v>
      </c>
      <c r="H35" s="13">
        <f t="shared" si="0"/>
        <v>0</v>
      </c>
    </row>
    <row r="36" spans="2:8">
      <c r="B36" s="96" t="s">
        <v>57</v>
      </c>
      <c r="C36" s="96"/>
      <c r="D36" s="96"/>
      <c r="E36" s="97"/>
      <c r="F36" s="24" t="b">
        <v>0</v>
      </c>
      <c r="G36" s="13">
        <f>IF(F36=TRUE,Skema!H35,)</f>
        <v>0</v>
      </c>
      <c r="H36" s="13">
        <f t="shared" si="0"/>
        <v>0</v>
      </c>
    </row>
    <row r="37" spans="2:8">
      <c r="B37" s="96" t="s">
        <v>58</v>
      </c>
      <c r="C37" s="96"/>
      <c r="D37" s="96"/>
      <c r="E37" s="97"/>
      <c r="F37" s="24" t="b">
        <v>0</v>
      </c>
      <c r="G37" s="13">
        <f>IF(F37=TRUE,Skema!H36,)</f>
        <v>0</v>
      </c>
      <c r="H37" s="13">
        <f t="shared" si="0"/>
        <v>0</v>
      </c>
    </row>
    <row r="38" spans="2:8">
      <c r="B38" s="97" t="s">
        <v>59</v>
      </c>
      <c r="C38" s="98"/>
      <c r="D38" s="98"/>
      <c r="E38" s="98"/>
      <c r="F38" s="24" t="b">
        <v>0</v>
      </c>
      <c r="G38" s="13">
        <f>IF(F38=TRUE,Skema!H55,)</f>
        <v>0</v>
      </c>
      <c r="H38" s="13">
        <f t="shared" si="0"/>
        <v>0</v>
      </c>
    </row>
    <row r="39" spans="2:8">
      <c r="B39" s="96" t="s">
        <v>60</v>
      </c>
      <c r="C39" s="96"/>
      <c r="D39" s="96"/>
      <c r="E39" s="97"/>
      <c r="F39" s="24" t="b">
        <v>0</v>
      </c>
      <c r="G39" s="13">
        <f>IF(F39=TRUE,Skema!H56,)</f>
        <v>0</v>
      </c>
      <c r="H39" s="13">
        <f t="shared" si="0"/>
        <v>0</v>
      </c>
    </row>
    <row r="40" spans="2:8" ht="15.75" thickBot="1">
      <c r="B40" s="101" t="s">
        <v>61</v>
      </c>
      <c r="C40" s="101"/>
      <c r="D40" s="101"/>
      <c r="E40" s="102"/>
      <c r="F40" s="24" t="b">
        <v>0</v>
      </c>
      <c r="G40" s="13">
        <f>IF(F40=TRUE,Skema!H57,)</f>
        <v>0</v>
      </c>
      <c r="H40" s="13">
        <f t="shared" si="0"/>
        <v>0</v>
      </c>
    </row>
    <row r="41" spans="2:8" ht="15.75" thickBot="1">
      <c r="B41" s="99" t="str">
        <f xml:space="preserve"> "●"&amp;Skema!A58</f>
        <v>●Andet:</v>
      </c>
      <c r="C41" s="100"/>
      <c r="D41" s="100"/>
      <c r="E41" s="100"/>
      <c r="F41" s="24" t="b">
        <v>0</v>
      </c>
      <c r="G41" s="13">
        <f>IF(F41=TRUE,Skema!H58,)</f>
        <v>0</v>
      </c>
      <c r="H41" s="13">
        <f t="shared" si="0"/>
        <v>0</v>
      </c>
    </row>
    <row r="42" spans="2:8" ht="15.75" thickBot="1">
      <c r="B42" s="99" t="str">
        <f xml:space="preserve"> "●"&amp;Skema!A59</f>
        <v>●Andet:</v>
      </c>
      <c r="C42" s="100"/>
      <c r="D42" s="100"/>
      <c r="E42" s="100"/>
      <c r="F42" s="24" t="b">
        <v>0</v>
      </c>
      <c r="G42" s="13">
        <f>IF(F42=TRUE,Skema!H59,)</f>
        <v>0</v>
      </c>
      <c r="H42" s="13">
        <f t="shared" si="0"/>
        <v>0</v>
      </c>
    </row>
    <row r="43" spans="2:8" ht="15.75" thickBot="1">
      <c r="B43" s="99" t="str">
        <f xml:space="preserve"> "●"&amp;Skema!A60</f>
        <v>●Andet:</v>
      </c>
      <c r="C43" s="100"/>
      <c r="D43" s="100"/>
      <c r="E43" s="100"/>
      <c r="F43" s="24" t="b">
        <v>0</v>
      </c>
      <c r="G43" s="13">
        <f>IF(F43=TRUE,Skema!H60,)</f>
        <v>0</v>
      </c>
      <c r="H43" s="13">
        <f t="shared" si="0"/>
        <v>0</v>
      </c>
    </row>
  </sheetData>
  <sheetProtection password="EE79" sheet="1" objects="1" scenarios="1"/>
  <mergeCells count="26">
    <mergeCell ref="B23:E23"/>
    <mergeCell ref="B18:E18"/>
    <mergeCell ref="B19:E19"/>
    <mergeCell ref="B20:E20"/>
    <mergeCell ref="B21:E21"/>
    <mergeCell ref="B22:E22"/>
    <mergeCell ref="B24:E24"/>
    <mergeCell ref="B25:E25"/>
    <mergeCell ref="B26:E26"/>
    <mergeCell ref="B27:E27"/>
    <mergeCell ref="B28:E28"/>
    <mergeCell ref="B42:E42"/>
    <mergeCell ref="B43:E43"/>
    <mergeCell ref="B36:E36"/>
    <mergeCell ref="B37:E37"/>
    <mergeCell ref="B38:E38"/>
    <mergeCell ref="B39:E39"/>
    <mergeCell ref="B40:E40"/>
    <mergeCell ref="B41:E41"/>
    <mergeCell ref="B35:E35"/>
    <mergeCell ref="B29:E29"/>
    <mergeCell ref="B30:E30"/>
    <mergeCell ref="B31:E31"/>
    <mergeCell ref="B32:E32"/>
    <mergeCell ref="B33:E33"/>
    <mergeCell ref="B34:E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Skema</vt:lpstr>
      <vt:lpstr>Nix pille</vt:lpstr>
      <vt:lpstr>Skema!Print_Area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Robin-Marie Fairbairn Bell</dc:creator>
  <cp:lastModifiedBy>Nathali Agerlin Thorup</cp:lastModifiedBy>
  <cp:lastPrinted>2020-03-05T10:44:13Z</cp:lastPrinted>
  <dcterms:created xsi:type="dcterms:W3CDTF">2020-02-27T16:21:29Z</dcterms:created>
  <dcterms:modified xsi:type="dcterms:W3CDTF">2020-07-24T09:50:00Z</dcterms:modified>
</cp:coreProperties>
</file>